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D:\fabrice\Desktop\"/>
    </mc:Choice>
  </mc:AlternateContent>
  <xr:revisionPtr revIDLastSave="0" documentId="8_{F320FAE1-6A34-4435-AE42-68B8F946DFB9}" xr6:coauthVersionLast="31" xr6:coauthVersionMax="31" xr10:uidLastSave="{00000000-0000-0000-0000-000000000000}"/>
  <bookViews>
    <workbookView xWindow="0" yWindow="0" windowWidth="20490" windowHeight="8235" activeTab="1" xr2:uid="{00000000-000D-0000-FFFF-FFFF00000000}"/>
  </bookViews>
  <sheets>
    <sheet name="U15 Groupe 1" sheetId="6" r:id="rId1"/>
    <sheet name="U15 Groupe 2" sheetId="7" r:id="rId2"/>
    <sheet name="Mode d'emploi" sheetId="4" r:id="rId3"/>
    <sheet name="Ordre des parties" sheetId="5" r:id="rId4"/>
  </sheets>
  <calcPr calcId="162913"/>
</workbook>
</file>

<file path=xl/calcChain.xml><?xml version="1.0" encoding="utf-8"?>
<calcChain xmlns="http://schemas.openxmlformats.org/spreadsheetml/2006/main">
  <c r="D11" i="7" l="1"/>
  <c r="B11" i="7"/>
  <c r="D10" i="7"/>
  <c r="B10" i="7"/>
  <c r="D9" i="7"/>
  <c r="B9" i="7"/>
  <c r="D8" i="7"/>
  <c r="B8" i="7"/>
  <c r="B7" i="7"/>
  <c r="B6" i="7"/>
  <c r="B5" i="7"/>
  <c r="B4" i="7"/>
  <c r="B3" i="7"/>
  <c r="B2" i="7"/>
  <c r="A2" i="7"/>
  <c r="E11" i="6"/>
  <c r="D11" i="6"/>
  <c r="C11" i="6"/>
  <c r="B11" i="6"/>
  <c r="E10" i="6"/>
  <c r="D10" i="6"/>
  <c r="C10" i="6"/>
  <c r="B10" i="6"/>
  <c r="D9" i="6"/>
  <c r="C9" i="6"/>
  <c r="E9" i="6" s="1"/>
  <c r="B9" i="6"/>
  <c r="D8" i="6"/>
  <c r="C8" i="6"/>
  <c r="E8" i="6" s="1"/>
  <c r="B8" i="6"/>
  <c r="B7" i="6"/>
  <c r="B6" i="6"/>
  <c r="B5" i="6"/>
  <c r="B4" i="6"/>
  <c r="B3" i="6"/>
  <c r="A3" i="6"/>
  <c r="B2" i="6"/>
  <c r="A2" i="6"/>
  <c r="A3" i="7" l="1"/>
  <c r="L8" i="6"/>
  <c r="L11" i="6"/>
  <c r="L9" i="6"/>
  <c r="A4" i="6"/>
  <c r="L10" i="6"/>
  <c r="A4" i="7" l="1"/>
  <c r="A5" i="6"/>
  <c r="P11" i="6"/>
  <c r="N11" i="6"/>
  <c r="M11" i="6"/>
  <c r="P10" i="6"/>
  <c r="N10" i="6"/>
  <c r="M10" i="6"/>
  <c r="N9" i="6"/>
  <c r="M9" i="6"/>
  <c r="P9" i="6"/>
  <c r="M8" i="6"/>
  <c r="P8" i="6"/>
  <c r="N8" i="6"/>
  <c r="A5" i="7" l="1"/>
  <c r="A6" i="6"/>
  <c r="A6" i="7" l="1"/>
  <c r="A7" i="6"/>
  <c r="A7" i="7" l="1"/>
  <c r="A8" i="6"/>
  <c r="A8" i="7" l="1"/>
  <c r="A9" i="6"/>
  <c r="A9" i="7" l="1"/>
  <c r="A10" i="6"/>
  <c r="A10" i="7" l="1"/>
  <c r="A11" i="6"/>
  <c r="A11" i="7" l="1"/>
  <c r="B60" i="6"/>
  <c r="D60" i="6" s="1"/>
  <c r="B58" i="6"/>
  <c r="D58" i="6" s="1"/>
  <c r="B56" i="6"/>
  <c r="D56" i="6" s="1"/>
  <c r="B54" i="6"/>
  <c r="D54" i="6" s="1"/>
  <c r="B52" i="6"/>
  <c r="D52" i="6" s="1"/>
  <c r="B50" i="6"/>
  <c r="D50" i="6" s="1"/>
  <c r="B48" i="6"/>
  <c r="D48" i="6" s="1"/>
  <c r="B46" i="6"/>
  <c r="D46" i="6" s="1"/>
  <c r="B44" i="6"/>
  <c r="D44" i="6" s="1"/>
  <c r="B42" i="6"/>
  <c r="D42" i="6" s="1"/>
  <c r="B40" i="6"/>
  <c r="D40" i="6" s="1"/>
  <c r="B38" i="6"/>
  <c r="D38" i="6" s="1"/>
  <c r="B36" i="6"/>
  <c r="D36" i="6" s="1"/>
  <c r="A60" i="6"/>
  <c r="A58" i="6"/>
  <c r="A56" i="6"/>
  <c r="A54" i="6"/>
  <c r="A52" i="6"/>
  <c r="A50" i="6"/>
  <c r="A48" i="6"/>
  <c r="A46" i="6"/>
  <c r="A44" i="6"/>
  <c r="A42" i="6"/>
  <c r="A40" i="6"/>
  <c r="A38" i="6"/>
  <c r="A36" i="6"/>
  <c r="B59" i="6"/>
  <c r="D59" i="6" s="1"/>
  <c r="B55" i="6"/>
  <c r="D55" i="6" s="1"/>
  <c r="B51" i="6"/>
  <c r="D51" i="6" s="1"/>
  <c r="B47" i="6"/>
  <c r="D47" i="6" s="1"/>
  <c r="B43" i="6"/>
  <c r="D43" i="6" s="1"/>
  <c r="B39" i="6"/>
  <c r="D39" i="6" s="1"/>
  <c r="B35" i="6"/>
  <c r="D35" i="6" s="1"/>
  <c r="B33" i="6"/>
  <c r="D33" i="6" s="1"/>
  <c r="B31" i="6"/>
  <c r="D31" i="6" s="1"/>
  <c r="B29" i="6"/>
  <c r="D29" i="6" s="1"/>
  <c r="B27" i="6"/>
  <c r="D27" i="6" s="1"/>
  <c r="B25" i="6"/>
  <c r="D25" i="6" s="1"/>
  <c r="B23" i="6"/>
  <c r="D23" i="6" s="1"/>
  <c r="B21" i="6"/>
  <c r="D21" i="6" s="1"/>
  <c r="B19" i="6"/>
  <c r="D19" i="6" s="1"/>
  <c r="A59" i="6"/>
  <c r="A55" i="6"/>
  <c r="A51" i="6"/>
  <c r="A47" i="6"/>
  <c r="A43" i="6"/>
  <c r="A39" i="6"/>
  <c r="A35" i="6"/>
  <c r="A33" i="6"/>
  <c r="A31" i="6"/>
  <c r="A29" i="6"/>
  <c r="A27" i="6"/>
  <c r="A25" i="6"/>
  <c r="A23" i="6"/>
  <c r="A21" i="6"/>
  <c r="A19" i="6"/>
  <c r="B57" i="6"/>
  <c r="D57" i="6" s="1"/>
  <c r="B49" i="6"/>
  <c r="D49" i="6" s="1"/>
  <c r="B41" i="6"/>
  <c r="D41" i="6" s="1"/>
  <c r="B34" i="6"/>
  <c r="D34" i="6" s="1"/>
  <c r="B30" i="6"/>
  <c r="D30" i="6" s="1"/>
  <c r="B26" i="6"/>
  <c r="D26" i="6" s="1"/>
  <c r="B22" i="6"/>
  <c r="D22" i="6" s="1"/>
  <c r="B18" i="6"/>
  <c r="D18" i="6" s="1"/>
  <c r="A16" i="6"/>
  <c r="A57" i="6"/>
  <c r="A49" i="6"/>
  <c r="A41" i="6"/>
  <c r="A34" i="6"/>
  <c r="A30" i="6"/>
  <c r="A26" i="6"/>
  <c r="A22" i="6"/>
  <c r="A18" i="6"/>
  <c r="B17" i="6"/>
  <c r="D17" i="6" s="1"/>
  <c r="B53" i="6"/>
  <c r="D53" i="6" s="1"/>
  <c r="B45" i="6"/>
  <c r="D45" i="6" s="1"/>
  <c r="B37" i="6"/>
  <c r="D37" i="6" s="1"/>
  <c r="B32" i="6"/>
  <c r="D32" i="6" s="1"/>
  <c r="B28" i="6"/>
  <c r="D28" i="6" s="1"/>
  <c r="B24" i="6"/>
  <c r="D24" i="6" s="1"/>
  <c r="B20" i="6"/>
  <c r="D20" i="6" s="1"/>
  <c r="A17" i="6"/>
  <c r="A53" i="6"/>
  <c r="A45" i="6"/>
  <c r="A37" i="6"/>
  <c r="A20" i="6"/>
  <c r="A32" i="6"/>
  <c r="A28" i="6"/>
  <c r="A24" i="6"/>
  <c r="B16" i="6"/>
  <c r="D16" i="6" s="1"/>
  <c r="B60" i="7" l="1"/>
  <c r="D60" i="7" s="1"/>
  <c r="B58" i="7"/>
  <c r="D58" i="7" s="1"/>
  <c r="B56" i="7"/>
  <c r="D56" i="7" s="1"/>
  <c r="B54" i="7"/>
  <c r="D54" i="7" s="1"/>
  <c r="B52" i="7"/>
  <c r="D52" i="7" s="1"/>
  <c r="B50" i="7"/>
  <c r="D50" i="7" s="1"/>
  <c r="B48" i="7"/>
  <c r="D48" i="7" s="1"/>
  <c r="B46" i="7"/>
  <c r="D46" i="7" s="1"/>
  <c r="B44" i="7"/>
  <c r="D44" i="7" s="1"/>
  <c r="B42" i="7"/>
  <c r="D42" i="7" s="1"/>
  <c r="B40" i="7"/>
  <c r="D40" i="7" s="1"/>
  <c r="B38" i="7"/>
  <c r="D38" i="7" s="1"/>
  <c r="B36" i="7"/>
  <c r="D36" i="7" s="1"/>
  <c r="A60" i="7"/>
  <c r="A58" i="7"/>
  <c r="A56" i="7"/>
  <c r="A54" i="7"/>
  <c r="A52" i="7"/>
  <c r="A50" i="7"/>
  <c r="A48" i="7"/>
  <c r="A46" i="7"/>
  <c r="A44" i="7"/>
  <c r="A42" i="7"/>
  <c r="A40" i="7"/>
  <c r="A38" i="7"/>
  <c r="A36" i="7"/>
  <c r="B59" i="7"/>
  <c r="D59" i="7" s="1"/>
  <c r="B55" i="7"/>
  <c r="D55" i="7" s="1"/>
  <c r="B51" i="7"/>
  <c r="D51" i="7" s="1"/>
  <c r="B47" i="7"/>
  <c r="D47" i="7" s="1"/>
  <c r="B43" i="7"/>
  <c r="D43" i="7" s="1"/>
  <c r="B39" i="7"/>
  <c r="D39" i="7" s="1"/>
  <c r="B35" i="7"/>
  <c r="D35" i="7" s="1"/>
  <c r="B33" i="7"/>
  <c r="D33" i="7" s="1"/>
  <c r="B31" i="7"/>
  <c r="D31" i="7" s="1"/>
  <c r="B29" i="7"/>
  <c r="D29" i="7" s="1"/>
  <c r="B27" i="7"/>
  <c r="D27" i="7" s="1"/>
  <c r="B25" i="7"/>
  <c r="D25" i="7" s="1"/>
  <c r="B23" i="7"/>
  <c r="D23" i="7" s="1"/>
  <c r="B21" i="7"/>
  <c r="D21" i="7" s="1"/>
  <c r="A59" i="7"/>
  <c r="A55" i="7"/>
  <c r="A51" i="7"/>
  <c r="A47" i="7"/>
  <c r="A43" i="7"/>
  <c r="A39" i="7"/>
  <c r="A35" i="7"/>
  <c r="A33" i="7"/>
  <c r="A31" i="7"/>
  <c r="A29" i="7"/>
  <c r="A27" i="7"/>
  <c r="A25" i="7"/>
  <c r="A23" i="7"/>
  <c r="A21" i="7"/>
  <c r="A19" i="7"/>
  <c r="B57" i="7"/>
  <c r="D57" i="7" s="1"/>
  <c r="B53" i="7"/>
  <c r="D53" i="7" s="1"/>
  <c r="B49" i="7"/>
  <c r="D49" i="7" s="1"/>
  <c r="B45" i="7"/>
  <c r="D45" i="7" s="1"/>
  <c r="B41" i="7"/>
  <c r="D41" i="7" s="1"/>
  <c r="B37" i="7"/>
  <c r="D37" i="7" s="1"/>
  <c r="B34" i="7"/>
  <c r="D34" i="7" s="1"/>
  <c r="B32" i="7"/>
  <c r="D32" i="7" s="1"/>
  <c r="B30" i="7"/>
  <c r="D30" i="7" s="1"/>
  <c r="B28" i="7"/>
  <c r="D28" i="7" s="1"/>
  <c r="B26" i="7"/>
  <c r="D26" i="7" s="1"/>
  <c r="B24" i="7"/>
  <c r="D24" i="7" s="1"/>
  <c r="B22" i="7"/>
  <c r="D22" i="7" s="1"/>
  <c r="B20" i="7"/>
  <c r="D20" i="7" s="1"/>
  <c r="A57" i="7"/>
  <c r="A53" i="7"/>
  <c r="A49" i="7"/>
  <c r="A45" i="7"/>
  <c r="A41" i="7"/>
  <c r="A37" i="7"/>
  <c r="A34" i="7"/>
  <c r="A32" i="7"/>
  <c r="A30" i="7"/>
  <c r="A28" i="7"/>
  <c r="A26" i="7"/>
  <c r="A24" i="7"/>
  <c r="A22" i="7"/>
  <c r="A20" i="7"/>
  <c r="A18" i="7"/>
  <c r="B18" i="7"/>
  <c r="D18" i="7" s="1"/>
  <c r="A16" i="7"/>
  <c r="B17" i="7"/>
  <c r="D17" i="7" s="1"/>
  <c r="A17" i="7"/>
  <c r="B19" i="7"/>
  <c r="D19" i="7" s="1"/>
  <c r="B16" i="7"/>
  <c r="D16" i="7" s="1"/>
  <c r="C19" i="6"/>
  <c r="C35" i="6"/>
  <c r="X35" i="6"/>
  <c r="X48" i="6"/>
  <c r="C48" i="6"/>
  <c r="C24" i="6"/>
  <c r="C37" i="6"/>
  <c r="X37" i="6"/>
  <c r="C17" i="6"/>
  <c r="C26" i="6"/>
  <c r="C49" i="6"/>
  <c r="X49" i="6"/>
  <c r="C21" i="6"/>
  <c r="C29" i="6"/>
  <c r="C39" i="6"/>
  <c r="X39" i="6"/>
  <c r="C55" i="6"/>
  <c r="X55" i="6"/>
  <c r="X42" i="6"/>
  <c r="C42" i="6"/>
  <c r="X50" i="6"/>
  <c r="C50" i="6"/>
  <c r="X58" i="6"/>
  <c r="C58" i="6"/>
  <c r="C20" i="6"/>
  <c r="C22" i="6"/>
  <c r="C27" i="6"/>
  <c r="C51" i="6"/>
  <c r="X51" i="6"/>
  <c r="X40" i="6"/>
  <c r="C40" i="6"/>
  <c r="X56" i="6"/>
  <c r="C56" i="6"/>
  <c r="C28" i="6"/>
  <c r="C45" i="6"/>
  <c r="X45" i="6"/>
  <c r="C30" i="6"/>
  <c r="C57" i="6"/>
  <c r="X57" i="6"/>
  <c r="C23" i="6"/>
  <c r="X31" i="6"/>
  <c r="C31" i="6"/>
  <c r="C43" i="6"/>
  <c r="X43" i="6"/>
  <c r="C59" i="6"/>
  <c r="X59" i="6"/>
  <c r="X36" i="6"/>
  <c r="C36" i="6"/>
  <c r="X44" i="6"/>
  <c r="C44" i="6"/>
  <c r="X52" i="6"/>
  <c r="C52" i="6"/>
  <c r="X60" i="6"/>
  <c r="C60" i="6"/>
  <c r="C41" i="6"/>
  <c r="X41" i="6"/>
  <c r="C32" i="6"/>
  <c r="X32" i="6"/>
  <c r="C53" i="6"/>
  <c r="X53" i="6"/>
  <c r="C18" i="6"/>
  <c r="C34" i="6"/>
  <c r="X34" i="6"/>
  <c r="C16" i="6"/>
  <c r="C25" i="6"/>
  <c r="X33" i="6"/>
  <c r="C33" i="6"/>
  <c r="C47" i="6"/>
  <c r="X47" i="6"/>
  <c r="X38" i="6"/>
  <c r="C38" i="6"/>
  <c r="X46" i="6"/>
  <c r="C46" i="6"/>
  <c r="X54" i="6"/>
  <c r="C54" i="6"/>
  <c r="C18" i="7" l="1"/>
  <c r="C25" i="7"/>
  <c r="C33" i="7"/>
  <c r="C47" i="7"/>
  <c r="C40" i="7"/>
  <c r="C48" i="7"/>
  <c r="C56" i="7"/>
  <c r="C20" i="7"/>
  <c r="C28" i="7"/>
  <c r="C37" i="7"/>
  <c r="C53" i="7"/>
  <c r="C19" i="7"/>
  <c r="C27" i="7"/>
  <c r="C35" i="7"/>
  <c r="C51" i="7"/>
  <c r="C42" i="7"/>
  <c r="C50" i="7"/>
  <c r="C58" i="7"/>
  <c r="C34" i="7"/>
  <c r="C49" i="7"/>
  <c r="C16" i="7"/>
  <c r="C22" i="7"/>
  <c r="C30" i="7"/>
  <c r="C41" i="7"/>
  <c r="C57" i="7"/>
  <c r="C21" i="7"/>
  <c r="C29" i="7"/>
  <c r="C39" i="7"/>
  <c r="C55" i="7"/>
  <c r="C36" i="7"/>
  <c r="C44" i="7"/>
  <c r="C52" i="7"/>
  <c r="C60" i="7"/>
  <c r="C26" i="7"/>
  <c r="C17" i="7"/>
  <c r="C24" i="7"/>
  <c r="C32" i="7"/>
  <c r="C45" i="7"/>
  <c r="C23" i="7"/>
  <c r="C31" i="7"/>
  <c r="C43" i="7"/>
  <c r="C59" i="7"/>
  <c r="C38" i="7"/>
  <c r="C46" i="7"/>
  <c r="C54" i="7"/>
  <c r="T46" i="6"/>
  <c r="W46" i="6"/>
  <c r="O46" i="6"/>
  <c r="V46" i="6"/>
  <c r="U46" i="6"/>
  <c r="T60" i="6"/>
  <c r="W60" i="6"/>
  <c r="O60" i="6"/>
  <c r="V60" i="6"/>
  <c r="U60" i="6"/>
  <c r="T31" i="6"/>
  <c r="W31" i="6"/>
  <c r="O31" i="6"/>
  <c r="V31" i="6"/>
  <c r="U31" i="6"/>
  <c r="V49" i="6"/>
  <c r="U49" i="6"/>
  <c r="T49" i="6"/>
  <c r="O49" i="6"/>
  <c r="W49" i="6"/>
  <c r="V24" i="6"/>
  <c r="U24" i="6"/>
  <c r="T24" i="6"/>
  <c r="W24" i="6"/>
  <c r="V35" i="6"/>
  <c r="U35" i="6"/>
  <c r="W35" i="6"/>
  <c r="T35" i="6"/>
  <c r="O35" i="6"/>
  <c r="V47" i="6"/>
  <c r="U47" i="6"/>
  <c r="W47" i="6"/>
  <c r="T47" i="6"/>
  <c r="O47" i="6"/>
  <c r="W16" i="6"/>
  <c r="V16" i="6"/>
  <c r="U16" i="6"/>
  <c r="T16" i="6"/>
  <c r="V18" i="6"/>
  <c r="U18" i="6"/>
  <c r="W18" i="6"/>
  <c r="T18" i="6"/>
  <c r="V32" i="6"/>
  <c r="U32" i="6"/>
  <c r="T32" i="6"/>
  <c r="O32" i="6"/>
  <c r="W32" i="6"/>
  <c r="V59" i="6"/>
  <c r="U59" i="6"/>
  <c r="W59" i="6"/>
  <c r="T59" i="6"/>
  <c r="O59" i="6"/>
  <c r="V57" i="6"/>
  <c r="U57" i="6"/>
  <c r="T57" i="6"/>
  <c r="O57" i="6"/>
  <c r="W57" i="6"/>
  <c r="V45" i="6"/>
  <c r="U45" i="6"/>
  <c r="T45" i="6"/>
  <c r="O45" i="6"/>
  <c r="W45" i="6"/>
  <c r="V51" i="6"/>
  <c r="U51" i="6"/>
  <c r="W51" i="6"/>
  <c r="T51" i="6"/>
  <c r="O51" i="6"/>
  <c r="V22" i="6"/>
  <c r="U22" i="6"/>
  <c r="W22" i="6"/>
  <c r="T22" i="6"/>
  <c r="T58" i="6"/>
  <c r="W58" i="6"/>
  <c r="O58" i="6"/>
  <c r="V58" i="6"/>
  <c r="U58" i="6"/>
  <c r="T42" i="6"/>
  <c r="W42" i="6"/>
  <c r="O42" i="6"/>
  <c r="V42" i="6"/>
  <c r="U42" i="6"/>
  <c r="T21" i="6"/>
  <c r="W21" i="6"/>
  <c r="V21" i="6"/>
  <c r="U21" i="6"/>
  <c r="T48" i="6"/>
  <c r="W48" i="6"/>
  <c r="O48" i="6"/>
  <c r="V48" i="6"/>
  <c r="U48" i="6"/>
  <c r="T19" i="6"/>
  <c r="W19" i="6"/>
  <c r="V19" i="6"/>
  <c r="U19" i="6"/>
  <c r="T44" i="6"/>
  <c r="W44" i="6"/>
  <c r="O44" i="6"/>
  <c r="V44" i="6"/>
  <c r="U44" i="6"/>
  <c r="T56" i="6"/>
  <c r="W56" i="6"/>
  <c r="O56" i="6"/>
  <c r="V56" i="6"/>
  <c r="U56" i="6"/>
  <c r="V20" i="6"/>
  <c r="U20" i="6"/>
  <c r="T20" i="6"/>
  <c r="W20" i="6"/>
  <c r="V55" i="6"/>
  <c r="U55" i="6"/>
  <c r="W55" i="6"/>
  <c r="T55" i="6"/>
  <c r="O55" i="6"/>
  <c r="T54" i="6"/>
  <c r="W54" i="6"/>
  <c r="O54" i="6"/>
  <c r="V54" i="6"/>
  <c r="U54" i="6"/>
  <c r="T38" i="6"/>
  <c r="W38" i="6"/>
  <c r="O38" i="6"/>
  <c r="V38" i="6"/>
  <c r="U38" i="6"/>
  <c r="T33" i="6"/>
  <c r="W33" i="6"/>
  <c r="O33" i="6"/>
  <c r="V33" i="6"/>
  <c r="U33" i="6"/>
  <c r="T52" i="6"/>
  <c r="W52" i="6"/>
  <c r="O52" i="6"/>
  <c r="V52" i="6"/>
  <c r="U52" i="6"/>
  <c r="T36" i="6"/>
  <c r="W36" i="6"/>
  <c r="O36" i="6"/>
  <c r="V36" i="6"/>
  <c r="U36" i="6"/>
  <c r="T23" i="6"/>
  <c r="W23" i="6"/>
  <c r="V23" i="6"/>
  <c r="U23" i="6"/>
  <c r="T40" i="6"/>
  <c r="W40" i="6"/>
  <c r="O40" i="6"/>
  <c r="V40" i="6"/>
  <c r="U40" i="6"/>
  <c r="T27" i="6"/>
  <c r="W27" i="6"/>
  <c r="V27" i="6"/>
  <c r="U27" i="6"/>
  <c r="V39" i="6"/>
  <c r="U39" i="6"/>
  <c r="W39" i="6"/>
  <c r="T39" i="6"/>
  <c r="O39" i="6"/>
  <c r="V26" i="6"/>
  <c r="U26" i="6"/>
  <c r="W26" i="6"/>
  <c r="T26" i="6"/>
  <c r="V37" i="6"/>
  <c r="U37" i="6"/>
  <c r="T37" i="6"/>
  <c r="O37" i="6"/>
  <c r="W37" i="6"/>
  <c r="T25" i="6"/>
  <c r="W25" i="6"/>
  <c r="V25" i="6"/>
  <c r="U25" i="6"/>
  <c r="V34" i="6"/>
  <c r="U34" i="6"/>
  <c r="W34" i="6"/>
  <c r="T34" i="6"/>
  <c r="O34" i="6"/>
  <c r="V53" i="6"/>
  <c r="U53" i="6"/>
  <c r="T53" i="6"/>
  <c r="O53" i="6"/>
  <c r="W53" i="6"/>
  <c r="V41" i="6"/>
  <c r="U41" i="6"/>
  <c r="T41" i="6"/>
  <c r="O41" i="6"/>
  <c r="W41" i="6"/>
  <c r="V43" i="6"/>
  <c r="U43" i="6"/>
  <c r="W43" i="6"/>
  <c r="T43" i="6"/>
  <c r="O43" i="6"/>
  <c r="V30" i="6"/>
  <c r="U30" i="6"/>
  <c r="W30" i="6"/>
  <c r="T30" i="6"/>
  <c r="V28" i="6"/>
  <c r="U28" i="6"/>
  <c r="T28" i="6"/>
  <c r="W28" i="6"/>
  <c r="T50" i="6"/>
  <c r="W50" i="6"/>
  <c r="O50" i="6"/>
  <c r="V50" i="6"/>
  <c r="U50" i="6"/>
  <c r="T29" i="6"/>
  <c r="W29" i="6"/>
  <c r="V29" i="6"/>
  <c r="U29" i="6"/>
  <c r="U17" i="6"/>
  <c r="T17" i="6"/>
  <c r="W17" i="6"/>
  <c r="V17" i="6"/>
  <c r="O30" i="6" l="1"/>
  <c r="O29" i="6"/>
  <c r="O25" i="6"/>
  <c r="O28" i="6"/>
  <c r="O26" i="6"/>
  <c r="O27" i="6"/>
  <c r="O18" i="6"/>
  <c r="O24" i="6"/>
  <c r="O23" i="6"/>
  <c r="O22" i="6"/>
  <c r="O20" i="6"/>
  <c r="O21" i="6"/>
  <c r="O19" i="6"/>
  <c r="O17" i="6"/>
  <c r="O16" i="6"/>
  <c r="T54" i="7"/>
  <c r="W54" i="7"/>
  <c r="O54" i="7"/>
  <c r="V54" i="7"/>
  <c r="U54" i="7"/>
  <c r="T36" i="7"/>
  <c r="W36" i="7"/>
  <c r="O36" i="7"/>
  <c r="V36" i="7"/>
  <c r="U36" i="7"/>
  <c r="T21" i="7"/>
  <c r="W21" i="7"/>
  <c r="V21" i="7"/>
  <c r="U21" i="7"/>
  <c r="V49" i="7"/>
  <c r="U49" i="7"/>
  <c r="T49" i="7"/>
  <c r="O49" i="7"/>
  <c r="W49" i="7"/>
  <c r="T58" i="7"/>
  <c r="W58" i="7"/>
  <c r="O58" i="7"/>
  <c r="V58" i="7"/>
  <c r="U58" i="7"/>
  <c r="T48" i="7"/>
  <c r="W48" i="7"/>
  <c r="O48" i="7"/>
  <c r="V48" i="7"/>
  <c r="U48" i="7"/>
  <c r="V43" i="7"/>
  <c r="U43" i="7"/>
  <c r="W43" i="7"/>
  <c r="T43" i="7"/>
  <c r="O43" i="7"/>
  <c r="V32" i="7"/>
  <c r="U32" i="7"/>
  <c r="T32" i="7"/>
  <c r="W32" i="7"/>
  <c r="O32" i="7"/>
  <c r="U17" i="7"/>
  <c r="T17" i="7"/>
  <c r="W17" i="7"/>
  <c r="V17" i="7"/>
  <c r="V26" i="7"/>
  <c r="U26" i="7"/>
  <c r="T26" i="7"/>
  <c r="W26" i="7"/>
  <c r="V39" i="7"/>
  <c r="U39" i="7"/>
  <c r="W39" i="7"/>
  <c r="T39" i="7"/>
  <c r="O39" i="7"/>
  <c r="V41" i="7"/>
  <c r="U41" i="7"/>
  <c r="T41" i="7"/>
  <c r="O41" i="7"/>
  <c r="W41" i="7"/>
  <c r="V22" i="7"/>
  <c r="U22" i="7"/>
  <c r="T22" i="7"/>
  <c r="W22" i="7"/>
  <c r="W16" i="7"/>
  <c r="V16" i="7"/>
  <c r="U16" i="7"/>
  <c r="T16" i="7"/>
  <c r="V35" i="7"/>
  <c r="U35" i="7"/>
  <c r="W35" i="7"/>
  <c r="T35" i="7"/>
  <c r="O35" i="7"/>
  <c r="V37" i="7"/>
  <c r="U37" i="7"/>
  <c r="T37" i="7"/>
  <c r="O37" i="7"/>
  <c r="W37" i="7"/>
  <c r="V20" i="7"/>
  <c r="U20" i="7"/>
  <c r="T20" i="7"/>
  <c r="W20" i="7"/>
  <c r="V47" i="7"/>
  <c r="U47" i="7"/>
  <c r="W47" i="7"/>
  <c r="T47" i="7"/>
  <c r="O47" i="7"/>
  <c r="T38" i="7"/>
  <c r="W38" i="7"/>
  <c r="O38" i="7"/>
  <c r="V38" i="7"/>
  <c r="U38" i="7"/>
  <c r="T23" i="7"/>
  <c r="W23" i="7"/>
  <c r="V23" i="7"/>
  <c r="U23" i="7"/>
  <c r="T52" i="7"/>
  <c r="W52" i="7"/>
  <c r="O52" i="7"/>
  <c r="V52" i="7"/>
  <c r="U52" i="7"/>
  <c r="T42" i="7"/>
  <c r="W42" i="7"/>
  <c r="O42" i="7"/>
  <c r="V42" i="7"/>
  <c r="U42" i="7"/>
  <c r="W19" i="7"/>
  <c r="U19" i="7"/>
  <c r="V19" i="7"/>
  <c r="T19" i="7"/>
  <c r="T25" i="7"/>
  <c r="W25" i="7"/>
  <c r="V25" i="7"/>
  <c r="U25" i="7"/>
  <c r="T46" i="7"/>
  <c r="W46" i="7"/>
  <c r="O46" i="7"/>
  <c r="V46" i="7"/>
  <c r="U46" i="7"/>
  <c r="T31" i="7"/>
  <c r="W31" i="7"/>
  <c r="O31" i="7"/>
  <c r="V31" i="7"/>
  <c r="U31" i="7"/>
  <c r="T60" i="7"/>
  <c r="W60" i="7"/>
  <c r="O60" i="7"/>
  <c r="V60" i="7"/>
  <c r="U60" i="7"/>
  <c r="T44" i="7"/>
  <c r="W44" i="7"/>
  <c r="O44" i="7"/>
  <c r="V44" i="7"/>
  <c r="U44" i="7"/>
  <c r="T29" i="7"/>
  <c r="W29" i="7"/>
  <c r="V29" i="7"/>
  <c r="U29" i="7"/>
  <c r="V34" i="7"/>
  <c r="U34" i="7"/>
  <c r="T34" i="7"/>
  <c r="W34" i="7"/>
  <c r="O34" i="7"/>
  <c r="T50" i="7"/>
  <c r="W50" i="7"/>
  <c r="O50" i="7"/>
  <c r="V50" i="7"/>
  <c r="U50" i="7"/>
  <c r="T27" i="7"/>
  <c r="W27" i="7"/>
  <c r="V27" i="7"/>
  <c r="U27" i="7"/>
  <c r="T56" i="7"/>
  <c r="W56" i="7"/>
  <c r="O56" i="7"/>
  <c r="V56" i="7"/>
  <c r="U56" i="7"/>
  <c r="T40" i="7"/>
  <c r="W40" i="7"/>
  <c r="O40" i="7"/>
  <c r="V40" i="7"/>
  <c r="U40" i="7"/>
  <c r="T33" i="7"/>
  <c r="W33" i="7"/>
  <c r="O33" i="7"/>
  <c r="V33" i="7"/>
  <c r="U33" i="7"/>
  <c r="V59" i="7"/>
  <c r="U59" i="7"/>
  <c r="W59" i="7"/>
  <c r="T59" i="7"/>
  <c r="O59" i="7"/>
  <c r="V45" i="7"/>
  <c r="U45" i="7"/>
  <c r="T45" i="7"/>
  <c r="O45" i="7"/>
  <c r="W45" i="7"/>
  <c r="V24" i="7"/>
  <c r="U24" i="7"/>
  <c r="T24" i="7"/>
  <c r="W24" i="7"/>
  <c r="V55" i="7"/>
  <c r="U55" i="7"/>
  <c r="W55" i="7"/>
  <c r="T55" i="7"/>
  <c r="O55" i="7"/>
  <c r="V57" i="7"/>
  <c r="U57" i="7"/>
  <c r="T57" i="7"/>
  <c r="O57" i="7"/>
  <c r="W57" i="7"/>
  <c r="V30" i="7"/>
  <c r="U30" i="7"/>
  <c r="T30" i="7"/>
  <c r="W30" i="7"/>
  <c r="V51" i="7"/>
  <c r="U51" i="7"/>
  <c r="W51" i="7"/>
  <c r="T51" i="7"/>
  <c r="O51" i="7"/>
  <c r="V53" i="7"/>
  <c r="U53" i="7"/>
  <c r="T53" i="7"/>
  <c r="O53" i="7"/>
  <c r="W53" i="7"/>
  <c r="V28" i="7"/>
  <c r="U28" i="7"/>
  <c r="T28" i="7"/>
  <c r="W28" i="7"/>
  <c r="U18" i="7"/>
  <c r="W18" i="7"/>
  <c r="V18" i="7"/>
  <c r="T18" i="7"/>
  <c r="G7" i="6"/>
  <c r="I6" i="6"/>
  <c r="I8" i="6"/>
  <c r="G8" i="6"/>
  <c r="I2" i="6"/>
  <c r="G11" i="6"/>
  <c r="I9" i="6"/>
  <c r="G5" i="6"/>
  <c r="G4" i="6"/>
  <c r="G3" i="6"/>
  <c r="I7" i="6"/>
  <c r="I4" i="6"/>
  <c r="I10" i="6"/>
  <c r="G10" i="6"/>
  <c r="I5" i="6"/>
  <c r="I11" i="6"/>
  <c r="G2" i="6"/>
  <c r="I3" i="6"/>
  <c r="G6" i="6"/>
  <c r="G9" i="6"/>
  <c r="E5" i="6" l="1"/>
  <c r="E4" i="6"/>
  <c r="E2" i="6"/>
  <c r="E6" i="6"/>
  <c r="E3" i="6"/>
  <c r="E7" i="6"/>
  <c r="O30" i="7"/>
  <c r="O29" i="7"/>
  <c r="O28" i="7"/>
  <c r="O26" i="7"/>
  <c r="O27" i="7"/>
  <c r="O25" i="7"/>
  <c r="O24" i="7"/>
  <c r="O23" i="7"/>
  <c r="O22" i="7"/>
  <c r="O21" i="7"/>
  <c r="O19" i="7"/>
  <c r="O18" i="7"/>
  <c r="O17" i="7"/>
  <c r="O16" i="7"/>
  <c r="O20" i="7"/>
  <c r="E11" i="7" s="1"/>
  <c r="E9" i="7"/>
  <c r="G7" i="7"/>
  <c r="G10" i="7"/>
  <c r="G5" i="7"/>
  <c r="I7" i="7"/>
  <c r="I8" i="7"/>
  <c r="G8" i="7"/>
  <c r="I6" i="7"/>
  <c r="G9" i="7"/>
  <c r="I11" i="7"/>
  <c r="G2" i="7"/>
  <c r="G3" i="7"/>
  <c r="G4" i="7"/>
  <c r="I4" i="7"/>
  <c r="I5" i="7"/>
  <c r="I2" i="7"/>
  <c r="G11" i="7"/>
  <c r="I3" i="7"/>
  <c r="I10" i="7"/>
  <c r="G6" i="7"/>
  <c r="I9" i="7"/>
  <c r="R10" i="6" l="1"/>
  <c r="L6" i="6"/>
  <c r="N6" i="6" s="1"/>
  <c r="L5" i="6"/>
  <c r="L4" i="6"/>
  <c r="R9" i="6"/>
  <c r="L3" i="6"/>
  <c r="R11" i="6"/>
  <c r="R8" i="6"/>
  <c r="L2" i="6"/>
  <c r="L7" i="6"/>
  <c r="E6" i="7"/>
  <c r="E5" i="7"/>
  <c r="E2" i="7"/>
  <c r="E3" i="7"/>
  <c r="E7" i="7"/>
  <c r="E10" i="7"/>
  <c r="E4" i="7"/>
  <c r="E8" i="7"/>
  <c r="X17" i="6" l="1"/>
  <c r="X21" i="6"/>
  <c r="P6" i="6"/>
  <c r="X26" i="6"/>
  <c r="M6" i="6"/>
  <c r="R6" i="6" s="1"/>
  <c r="X28" i="6"/>
  <c r="X18" i="6"/>
  <c r="X27" i="6"/>
  <c r="X30" i="6"/>
  <c r="X23" i="6"/>
  <c r="M5" i="6"/>
  <c r="X20" i="6"/>
  <c r="X24" i="6"/>
  <c r="M4" i="6"/>
  <c r="R4" i="6" s="1"/>
  <c r="X29" i="6"/>
  <c r="X25" i="6"/>
  <c r="X16" i="6"/>
  <c r="X22" i="6"/>
  <c r="X19" i="6"/>
  <c r="M2" i="6" s="1"/>
  <c r="M3" i="6"/>
  <c r="L5" i="7"/>
  <c r="L10" i="7"/>
  <c r="L4" i="7"/>
  <c r="L11" i="7"/>
  <c r="N11" i="7" s="1"/>
  <c r="L2" i="7"/>
  <c r="L6" i="7"/>
  <c r="X52" i="7" s="1"/>
  <c r="L3" i="7"/>
  <c r="L9" i="7"/>
  <c r="L8" i="7"/>
  <c r="L7" i="7"/>
  <c r="X53" i="7"/>
  <c r="X34" i="7"/>
  <c r="X58" i="7"/>
  <c r="X33" i="7"/>
  <c r="X38" i="7"/>
  <c r="X43" i="7"/>
  <c r="P11" i="7"/>
  <c r="X47" i="7"/>
  <c r="P9" i="7"/>
  <c r="N9" i="7"/>
  <c r="M9" i="7"/>
  <c r="X55" i="7"/>
  <c r="P8" i="7"/>
  <c r="N8" i="7"/>
  <c r="X45" i="7"/>
  <c r="P10" i="7"/>
  <c r="N10" i="7"/>
  <c r="M10" i="7"/>
  <c r="X60" i="7"/>
  <c r="X56" i="7"/>
  <c r="X51" i="7"/>
  <c r="X48" i="7"/>
  <c r="N4" i="6" l="1"/>
  <c r="P4" i="6"/>
  <c r="P3" i="6"/>
  <c r="P7" i="6"/>
  <c r="M7" i="6"/>
  <c r="N2" i="6"/>
  <c r="P2" i="6"/>
  <c r="N3" i="6"/>
  <c r="R7" i="6"/>
  <c r="P5" i="6"/>
  <c r="N5" i="6"/>
  <c r="N7" i="6"/>
  <c r="R3" i="6"/>
  <c r="R2" i="6"/>
  <c r="R5" i="6"/>
  <c r="X18" i="7"/>
  <c r="X23" i="7"/>
  <c r="X26" i="7"/>
  <c r="X31" i="7"/>
  <c r="X22" i="7"/>
  <c r="X17" i="7"/>
  <c r="M11" i="7"/>
  <c r="X28" i="7"/>
  <c r="X35" i="7"/>
  <c r="X42" i="7"/>
  <c r="X24" i="7"/>
  <c r="X37" i="7"/>
  <c r="X44" i="7"/>
  <c r="X32" i="7"/>
  <c r="X49" i="7"/>
  <c r="X41" i="7"/>
  <c r="X50" i="7"/>
  <c r="M8" i="7"/>
  <c r="R8" i="7" s="1"/>
  <c r="X19" i="7"/>
  <c r="X30" i="7"/>
  <c r="X59" i="7"/>
  <c r="X25" i="7"/>
  <c r="X36" i="7"/>
  <c r="X29" i="7"/>
  <c r="X39" i="7"/>
  <c r="M6" i="7"/>
  <c r="X21" i="7"/>
  <c r="P6" i="7" s="1"/>
  <c r="X20" i="7"/>
  <c r="N6" i="7"/>
  <c r="X46" i="7"/>
  <c r="X16" i="7"/>
  <c r="X40" i="7"/>
  <c r="X27" i="7"/>
  <c r="M5" i="7" s="1"/>
  <c r="X57" i="7"/>
  <c r="X54" i="7"/>
  <c r="R10" i="7"/>
  <c r="S4" i="6" l="1"/>
  <c r="S10" i="6"/>
  <c r="S11" i="6"/>
  <c r="S3" i="6"/>
  <c r="S2" i="6"/>
  <c r="S7" i="6"/>
  <c r="S6" i="6"/>
  <c r="S5" i="6"/>
  <c r="S9" i="6"/>
  <c r="S8" i="6"/>
  <c r="N4" i="7"/>
  <c r="P4" i="7"/>
  <c r="M4" i="7"/>
  <c r="P7" i="7"/>
  <c r="M7" i="7"/>
  <c r="N7" i="7"/>
  <c r="M2" i="7"/>
  <c r="M3" i="7"/>
  <c r="P5" i="7"/>
  <c r="N5" i="7"/>
  <c r="P3" i="7"/>
  <c r="N2" i="7"/>
  <c r="P2" i="7"/>
  <c r="N3" i="7"/>
  <c r="R9" i="7"/>
  <c r="R11" i="7"/>
  <c r="R6" i="7"/>
  <c r="T10" i="6" l="1"/>
  <c r="T11" i="6"/>
  <c r="T9" i="6"/>
  <c r="T8" i="6"/>
  <c r="T4" i="6"/>
  <c r="T6" i="6"/>
  <c r="T3" i="6"/>
  <c r="T5" i="6"/>
  <c r="T2" i="6"/>
  <c r="U2" i="6" s="1"/>
  <c r="T7" i="6"/>
  <c r="R5" i="7"/>
  <c r="R4" i="7"/>
  <c r="R2" i="7"/>
  <c r="R7" i="7"/>
  <c r="R3" i="7"/>
  <c r="U5" i="6" l="1"/>
  <c r="U10" i="6"/>
  <c r="U6" i="6"/>
  <c r="U11" i="6"/>
  <c r="U9" i="6"/>
  <c r="Q64" i="6"/>
  <c r="U3" i="6"/>
  <c r="U7" i="6"/>
  <c r="U8" i="6"/>
  <c r="U4" i="6"/>
  <c r="S3" i="7"/>
  <c r="S6" i="7"/>
  <c r="S8" i="7"/>
  <c r="S9" i="7"/>
  <c r="S5" i="7"/>
  <c r="S2" i="7"/>
  <c r="S7" i="7"/>
  <c r="S10" i="7"/>
  <c r="S4" i="7"/>
  <c r="S11" i="7"/>
  <c r="G65" i="6" l="1"/>
  <c r="G67" i="6"/>
  <c r="E64" i="6"/>
  <c r="N64" i="6" s="1"/>
  <c r="I64" i="6"/>
  <c r="K64" i="6"/>
  <c r="C64" i="6"/>
  <c r="D64" i="6"/>
  <c r="G64" i="6"/>
  <c r="C70" i="6"/>
  <c r="G73" i="6"/>
  <c r="K73" i="6"/>
  <c r="C72" i="6"/>
  <c r="K69" i="6"/>
  <c r="E72" i="6"/>
  <c r="N72" i="6" s="1"/>
  <c r="D70" i="6"/>
  <c r="I72" i="6"/>
  <c r="C69" i="6"/>
  <c r="G71" i="6"/>
  <c r="G69" i="6"/>
  <c r="I68" i="6"/>
  <c r="E70" i="6"/>
  <c r="N70" i="6" s="1"/>
  <c r="E71" i="6"/>
  <c r="N71" i="6" s="1"/>
  <c r="K70" i="6"/>
  <c r="C65" i="6"/>
  <c r="C68" i="6"/>
  <c r="G70" i="6"/>
  <c r="G68" i="6"/>
  <c r="K72" i="6"/>
  <c r="E66" i="6"/>
  <c r="N66" i="6" s="1"/>
  <c r="I67" i="6"/>
  <c r="E73" i="6"/>
  <c r="N73" i="6" s="1"/>
  <c r="D68" i="6"/>
  <c r="D66" i="6"/>
  <c r="I65" i="6"/>
  <c r="Q65" i="6"/>
  <c r="Q71" i="6"/>
  <c r="C71" i="6"/>
  <c r="D71" i="6"/>
  <c r="G72" i="6"/>
  <c r="Q73" i="6"/>
  <c r="I71" i="6"/>
  <c r="Q72" i="6"/>
  <c r="I69" i="6"/>
  <c r="G66" i="6"/>
  <c r="Q69" i="6"/>
  <c r="Q68" i="6"/>
  <c r="E68" i="6"/>
  <c r="N68" i="6" s="1"/>
  <c r="Q66" i="6"/>
  <c r="E65" i="6"/>
  <c r="N65" i="6" s="1"/>
  <c r="K65" i="6"/>
  <c r="I70" i="6"/>
  <c r="K71" i="6"/>
  <c r="D69" i="6"/>
  <c r="I73" i="6"/>
  <c r="C73" i="6"/>
  <c r="D72" i="6"/>
  <c r="E69" i="6"/>
  <c r="N69" i="6" s="1"/>
  <c r="D73" i="6"/>
  <c r="Q70" i="6"/>
  <c r="Q67" i="6"/>
  <c r="C66" i="6"/>
  <c r="E67" i="6"/>
  <c r="N67" i="6" s="1"/>
  <c r="K68" i="6"/>
  <c r="D65" i="6"/>
  <c r="C67" i="6"/>
  <c r="D67" i="6"/>
  <c r="K67" i="6"/>
  <c r="K66" i="6"/>
  <c r="I66" i="6"/>
  <c r="T11" i="7"/>
  <c r="T9" i="7"/>
  <c r="T5" i="7"/>
  <c r="T10" i="7"/>
  <c r="T8" i="7"/>
  <c r="T3" i="7"/>
  <c r="T4" i="7"/>
  <c r="T6" i="7"/>
  <c r="T7" i="7"/>
  <c r="T2" i="7"/>
  <c r="U2" i="7" s="1"/>
  <c r="G64" i="7" s="1"/>
  <c r="D64" i="7" l="1"/>
  <c r="K64" i="7"/>
  <c r="U6" i="7"/>
  <c r="U9" i="7"/>
  <c r="E64" i="7"/>
  <c r="N64" i="7" s="1"/>
  <c r="U8" i="7"/>
  <c r="C64" i="7"/>
  <c r="U10" i="7"/>
  <c r="U11" i="7"/>
  <c r="I64" i="7"/>
  <c r="U3" i="7"/>
  <c r="E65" i="7" s="1"/>
  <c r="N65" i="7" s="1"/>
  <c r="U4" i="7"/>
  <c r="U5" i="7"/>
  <c r="U7" i="7"/>
  <c r="Q64" i="7"/>
  <c r="K68" i="7" l="1"/>
  <c r="I72" i="7"/>
  <c r="Q71" i="7"/>
  <c r="K71" i="7"/>
  <c r="Q73" i="7"/>
  <c r="G73" i="7"/>
  <c r="E69" i="7"/>
  <c r="N69" i="7" s="1"/>
  <c r="G66" i="7"/>
  <c r="G72" i="7"/>
  <c r="Q66" i="7"/>
  <c r="D70" i="7"/>
  <c r="K73" i="7"/>
  <c r="G70" i="7"/>
  <c r="C69" i="7"/>
  <c r="I70" i="7"/>
  <c r="I73" i="7"/>
  <c r="I66" i="7"/>
  <c r="C72" i="7"/>
  <c r="Q70" i="7"/>
  <c r="I69" i="7"/>
  <c r="K66" i="7"/>
  <c r="G71" i="7"/>
  <c r="K72" i="7"/>
  <c r="D66" i="7"/>
  <c r="C68" i="7"/>
  <c r="K70" i="7"/>
  <c r="K69" i="7"/>
  <c r="Q72" i="7"/>
  <c r="I68" i="7"/>
  <c r="I71" i="7"/>
  <c r="D72" i="7"/>
  <c r="C70" i="7"/>
  <c r="D67" i="7"/>
  <c r="G67" i="7"/>
  <c r="C67" i="7"/>
  <c r="E66" i="7"/>
  <c r="N66" i="7" s="1"/>
  <c r="D68" i="7"/>
  <c r="G69" i="7"/>
  <c r="C71" i="7"/>
  <c r="K67" i="7"/>
  <c r="C73" i="7"/>
  <c r="E71" i="7"/>
  <c r="N71" i="7" s="1"/>
  <c r="I67" i="7"/>
  <c r="D69" i="7"/>
  <c r="E73" i="7"/>
  <c r="N73" i="7" s="1"/>
  <c r="E70" i="7"/>
  <c r="N70" i="7" s="1"/>
  <c r="C66" i="7"/>
  <c r="G68" i="7"/>
  <c r="E68" i="7"/>
  <c r="N68" i="7" s="1"/>
  <c r="Q69" i="7"/>
  <c r="Q68" i="7"/>
  <c r="D73" i="7"/>
  <c r="E72" i="7"/>
  <c r="N72" i="7" s="1"/>
  <c r="Q65" i="7"/>
  <c r="Q67" i="7"/>
  <c r="D71" i="7"/>
  <c r="E67" i="7"/>
  <c r="N67" i="7" s="1"/>
  <c r="I65" i="7"/>
  <c r="C65" i="7"/>
  <c r="G65" i="7"/>
  <c r="D65" i="7"/>
  <c r="K65" i="7"/>
</calcChain>
</file>

<file path=xl/sharedStrings.xml><?xml version="1.0" encoding="utf-8"?>
<sst xmlns="http://schemas.openxmlformats.org/spreadsheetml/2006/main" count="252" uniqueCount="145">
  <si>
    <t>Cl.</t>
  </si>
  <si>
    <t>Nom et prénom</t>
  </si>
  <si>
    <t>Club</t>
  </si>
  <si>
    <t>Vict.</t>
  </si>
  <si>
    <t>Sets</t>
  </si>
  <si>
    <t>Abs</t>
  </si>
  <si>
    <t>#
Vict
eq</t>
  </si>
  <si>
    <t>Vict2</t>
  </si>
  <si>
    <t>set
quot.</t>
  </si>
  <si>
    <t>point
quot.</t>
  </si>
  <si>
    <t>Cla
Vict
2</t>
  </si>
  <si>
    <t>Cla
set
quo</t>
  </si>
  <si>
    <t>Cla
poi
quo</t>
  </si>
  <si>
    <t>Cla fin</t>
  </si>
  <si>
    <t>Ordre jeux</t>
  </si>
  <si>
    <t>Nom</t>
  </si>
  <si>
    <t>Vainqueur</t>
  </si>
  <si>
    <t>Points</t>
  </si>
  <si>
    <t>Classement</t>
  </si>
  <si>
    <t>Rang</t>
  </si>
  <si>
    <t>Vict.2</t>
  </si>
  <si>
    <t>Q.Sets</t>
  </si>
  <si>
    <t>Q.Pts</t>
  </si>
  <si>
    <t>Pts</t>
  </si>
  <si>
    <t>Absents</t>
  </si>
  <si>
    <r>
      <rPr>
        <b/>
        <u/>
        <sz val="9"/>
        <color indexed="8"/>
        <rFont val="Arial"/>
        <family val="2"/>
      </rPr>
      <t>Causes d'absence :</t>
    </r>
    <r>
      <rPr>
        <sz val="9"/>
        <color indexed="8"/>
        <rFont val="Arial"/>
        <family val="2"/>
      </rPr>
      <t xml:space="preserve"> N = Equipe nationale - Ligue Nationale; A = Absent sans excuse; E = Excusé; B = abandon sur blessure ou maladie</t>
    </r>
  </si>
  <si>
    <t>E</t>
  </si>
  <si>
    <t>N</t>
  </si>
  <si>
    <t>A</t>
  </si>
  <si>
    <t>MODE  D'EMPLOI</t>
  </si>
  <si>
    <t xml:space="preserve">Copier la feuille vide </t>
  </si>
  <si>
    <t>Cliquer avec le bouton droit de la souris sur l'onglet "vide". Choisisser "Déplacer ou copier…". Cliquer sur (en dernier) et en bas dans la case "Créer une copie". Vous pouvez faire plusieurs feuille de matches, mais surtout garder toujours la feuille vide inutilisée.</t>
  </si>
  <si>
    <t>Renomer la feuille</t>
  </si>
  <si>
    <t>Cliquer avec le bouton droit de la souris sur le nouvel onglet. Choisisser "Renommer", et taper votre nouveau nom d'onglet.</t>
  </si>
  <si>
    <t>Entrer les joueurs</t>
  </si>
  <si>
    <t>Entrer le numéro de licence, le classement, le nom et prénom et le club de chaque joueur dans la zone en vert des colonnes T, U, V et W, le tableau en jaune des colonnes B, C et D, ainsique le Tableau des matches se rempliront automatiquement.</t>
  </si>
  <si>
    <t>Entrer le titre</t>
  </si>
  <si>
    <t>Entrer le numéro du tournois (ex. 2005/2006 - 2) sur la ligne 1, la date sur la ligne 3, la catégorie sur la ligne 5, la division sur la ligne 7, le groupe sur la ligne 9 et le lieu sur la ligne 11, tout ça dans la colonne "O"</t>
  </si>
  <si>
    <t>Entrer les résultats</t>
  </si>
  <si>
    <t>Dans le deuxième tableau bleu, entrer le résultat des points des sets dans les dix colonnes prévues à cet effet. Le nom du vainqueur, les sets sont inscrits automatiquement dans les colonnes de droites, ainsi que le nombre de victoires et les sets dans le tableau du haut.</t>
  </si>
  <si>
    <t>Indiquer les joueurs absents</t>
  </si>
  <si>
    <t>Avant de lancer le calcul des résultats, indiquer dans la colonne K  en vert des lignes 2 à 10 quels joueurs sont : A = Absent sans excuse, E = Absent, mais excusé, N = Absent pour raison d'équipe nationale ou de ligue nationale et B = Blessé ou malalde pendant le tournoi et ne peut pas jouer tous ces matches (s'il ne joue aucun match, il sera marqué Absent ou Escusé). Le tableau vert à côté du classement se rempli maintenant automatiquement.</t>
  </si>
  <si>
    <t>Calcul des résultats</t>
  </si>
  <si>
    <t>Quand tous les résultats des matches sont saisis et les joueurs absents inscrits comme indiqué ci-dessus au point 6, cliquer sur le bouton "Classement" en face du tableau de classement et le résultats se calcule (temps du calcul : moins de 30 secondes).</t>
  </si>
  <si>
    <t>Impression de la feuille</t>
  </si>
  <si>
    <t>Contrôlez que la feuille s'imprime bien sur une seule page, puis appuyez sur le bouton imprimer  en bas de la page. La macro enlève les couleurs des tableaux, imprime la page et remet les couleurs.</t>
  </si>
  <si>
    <t>Pour DT seulement</t>
  </si>
  <si>
    <t>Transfert dans Click-TT =&gt; Form-O-Fill</t>
  </si>
  <si>
    <t>Pour code =&gt; Click droite sur le saut et Option</t>
  </si>
  <si>
    <t>var rules = [{</t>
  </si>
  <si>
    <t xml:space="preserve">  url: /.*nuLigaAdminTTCH.*/,</t>
  </si>
  <si>
    <t xml:space="preserve">  name: "Excel to TC",</t>
  </si>
  <si>
    <t xml:space="preserve">  fields: [{</t>
  </si>
  <si>
    <t xml:space="preserve">    selector: "#editMatchesUC input",</t>
  </si>
  <si>
    <t xml:space="preserve">    value: function(e, data) {</t>
  </si>
  <si>
    <t xml:space="preserve">      var input = prompt("Coller resultats ici:");</t>
  </si>
  <si>
    <t xml:space="preserve">      input.split(/\n/g).forEach(function(row, rowIndex) {</t>
  </si>
  <si>
    <t xml:space="preserve">        row.split(/\s/).forEach(function(cell, cellIndex) {</t>
  </si>
  <si>
    <t xml:space="preserve">          var searchCriteria = "name='0.43.5.0.0.3.10.1.1.1.19.1.1."+ Math.floor(rowIndex/5) +".3." + (rowIndex % 5) + "." + (7 + 2 * cellIndex) + "'";</t>
  </si>
  <si>
    <t xml:space="preserve">          var $fieldToFill = $("input["+searchCriteria+"]");</t>
  </si>
  <si>
    <t xml:space="preserve">          var score = "0:0";</t>
  </si>
  <si>
    <t xml:space="preserve">          if (cell !== "") {</t>
  </si>
  <si>
    <t xml:space="preserve">            var setscore = parseInt(cell);</t>
  </si>
  <si>
    <t xml:space="preserve">            if (setscore &gt;= 0) {</t>
  </si>
  <si>
    <t xml:space="preserve">              score = Math.max(setscore + 2, 11) + ":" + setscore;</t>
  </si>
  <si>
    <t xml:space="preserve">            } else {</t>
  </si>
  <si>
    <t xml:space="preserve">              score = Math.abs(setscore) + ":" + Math.max(Math.abs(setscore) + 2, 11);</t>
  </si>
  <si>
    <t xml:space="preserve">            }</t>
  </si>
  <si>
    <t xml:space="preserve">          }</t>
  </si>
  <si>
    <t xml:space="preserve">          $fieldToFill.val(score);</t>
  </si>
  <si>
    <t xml:space="preserve">        });</t>
  </si>
  <si>
    <t xml:space="preserve">      });</t>
  </si>
  <si>
    <t xml:space="preserve">      return null;</t>
  </si>
  <si>
    <t xml:space="preserve">    }</t>
  </si>
  <si>
    <t xml:space="preserve">  }]</t>
  </si>
  <si>
    <t>}</t>
  </si>
  <si>
    <t>];</t>
  </si>
  <si>
    <t>ORDRE  DES  PARTIES</t>
  </si>
  <si>
    <t>Joueurs</t>
  </si>
  <si>
    <t>Noms et prénoms</t>
  </si>
  <si>
    <t>8 joueurs</t>
  </si>
  <si>
    <t>10 - 9</t>
  </si>
  <si>
    <t>8 - 7</t>
  </si>
  <si>
    <t>6 - 5</t>
  </si>
  <si>
    <t>4 - 3</t>
  </si>
  <si>
    <t>2 - 1</t>
  </si>
  <si>
    <t>AH</t>
  </si>
  <si>
    <t>BG</t>
  </si>
  <si>
    <t>CF</t>
  </si>
  <si>
    <t>DE</t>
  </si>
  <si>
    <t>AF</t>
  </si>
  <si>
    <t>BE</t>
  </si>
  <si>
    <t>CD</t>
  </si>
  <si>
    <t>GH</t>
  </si>
  <si>
    <t>AD</t>
  </si>
  <si>
    <t>BC</t>
  </si>
  <si>
    <t>EH</t>
  </si>
  <si>
    <t>FG</t>
  </si>
  <si>
    <t>B</t>
  </si>
  <si>
    <t>AB</t>
  </si>
  <si>
    <t>CH</t>
  </si>
  <si>
    <t>DF</t>
  </si>
  <si>
    <t>EG</t>
  </si>
  <si>
    <t>AG</t>
  </si>
  <si>
    <t>BF</t>
  </si>
  <si>
    <t>CE</t>
  </si>
  <si>
    <t>DH</t>
  </si>
  <si>
    <t>C</t>
  </si>
  <si>
    <t>AE</t>
  </si>
  <si>
    <t>BD</t>
  </si>
  <si>
    <t>CG</t>
  </si>
  <si>
    <t>FH</t>
  </si>
  <si>
    <t>AC</t>
  </si>
  <si>
    <t>BH</t>
  </si>
  <si>
    <t>DG</t>
  </si>
  <si>
    <t>EF</t>
  </si>
  <si>
    <t>D</t>
  </si>
  <si>
    <t>7 Joueurs</t>
  </si>
  <si>
    <t>F</t>
  </si>
  <si>
    <t>G</t>
  </si>
  <si>
    <t>H</t>
  </si>
  <si>
    <t>6 Joueurs</t>
  </si>
  <si>
    <t>5 Joueurs</t>
  </si>
  <si>
    <t>4 Joueurs</t>
  </si>
  <si>
    <t xml:space="preserve">Explications </t>
  </si>
  <si>
    <t>Notez les joueurs présents de A à … (maximum H) dans l'ordre sans saut de lettre.</t>
  </si>
  <si>
    <t>Quand vous avez lancé un match, biffez-le.</t>
  </si>
  <si>
    <t>A la fin du match inscrivez le résultat dans la feuille de résultats</t>
  </si>
  <si>
    <t>N'oubliez pas de mettre les excusés et les absents dans la feuille de résultats.</t>
  </si>
  <si>
    <t>CTT Rossens</t>
  </si>
  <si>
    <t>CTT Domdidier</t>
  </si>
  <si>
    <t>CTT Bulle</t>
  </si>
  <si>
    <t>Krüger Indigo</t>
  </si>
  <si>
    <t>Castella Valentin</t>
  </si>
  <si>
    <t>Scheiwiller Emric</t>
  </si>
  <si>
    <t>Gühl David</t>
  </si>
  <si>
    <t>CTT Fribourg</t>
  </si>
  <si>
    <t>Wiss Yann</t>
  </si>
  <si>
    <t>Buchs Ylan</t>
  </si>
  <si>
    <t>Heimann Lisa</t>
  </si>
  <si>
    <t>Sangaré William</t>
  </si>
  <si>
    <t>Hoyler Nathan</t>
  </si>
  <si>
    <t>Sudan Noah</t>
  </si>
  <si>
    <t>Grossrieder Melvin</t>
  </si>
  <si>
    <t>Charrière Lenny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</si>
</sst>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m&quot; &quot;yyyy"/>
  </numFmts>
  <fonts count="8" x14ac:knownFonts="1">
    <font>
      <sz val="10"/>
      <color indexed="8"/>
      <name val="Arial"/>
    </font>
    <font>
      <b/>
      <sz val="9"/>
      <color indexed="8"/>
      <name val="Arial"/>
      <family val="2"/>
    </font>
    <font>
      <sz val="9"/>
      <color indexed="8"/>
      <name val="Arial"/>
      <family val="2"/>
    </font>
    <font>
      <b/>
      <u/>
      <sz val="9"/>
      <color indexed="8"/>
      <name val="Arial"/>
      <family val="2"/>
    </font>
    <font>
      <b/>
      <u/>
      <sz val="14"/>
      <color indexed="8"/>
      <name val="Arial"/>
      <family val="2"/>
    </font>
    <font>
      <b/>
      <sz val="10"/>
      <color indexed="8"/>
      <name val="Arial"/>
      <family val="2"/>
    </font>
    <font>
      <u val="double"/>
      <sz val="22"/>
      <color indexed="8"/>
      <name val="Arial Rounded MT Bold"/>
      <family val="2"/>
    </font>
    <font>
      <b/>
      <u/>
      <sz val="10"/>
      <color indexed="8"/>
      <name val="Arial"/>
      <family val="2"/>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180">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11"/>
      </bottom>
      <diagonal/>
    </border>
    <border>
      <left style="thin">
        <color indexed="10"/>
      </left>
      <right style="thin">
        <color indexed="8"/>
      </right>
      <top style="medium">
        <color indexed="8"/>
      </top>
      <bottom style="medium">
        <color indexed="11"/>
      </bottom>
      <diagonal/>
    </border>
    <border>
      <left style="thin">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medium">
        <color indexed="11"/>
      </right>
      <top style="thin">
        <color indexed="8"/>
      </top>
      <bottom style="thin">
        <color indexed="8"/>
      </bottom>
      <diagonal/>
    </border>
    <border>
      <left style="medium">
        <color indexed="11"/>
      </left>
      <right/>
      <top style="medium">
        <color indexed="11"/>
      </top>
      <bottom/>
      <diagonal/>
    </border>
    <border>
      <left/>
      <right/>
      <top style="medium">
        <color indexed="11"/>
      </top>
      <bottom/>
      <diagonal/>
    </border>
    <border>
      <left/>
      <right style="medium">
        <color indexed="11"/>
      </right>
      <top style="medium">
        <color indexed="11"/>
      </top>
      <bottom/>
      <diagonal/>
    </border>
    <border>
      <left style="medium">
        <color indexed="11"/>
      </left>
      <right style="medium">
        <color indexed="11"/>
      </right>
      <top style="thin">
        <color indexed="10"/>
      </top>
      <bottom/>
      <diagonal/>
    </border>
    <border>
      <left style="medium">
        <color indexed="11"/>
      </left>
      <right style="thin">
        <color indexed="11"/>
      </right>
      <top style="medium">
        <color indexed="11"/>
      </top>
      <bottom style="thin">
        <color indexed="11"/>
      </bottom>
      <diagonal/>
    </border>
    <border>
      <left style="thin">
        <color indexed="11"/>
      </left>
      <right style="thin">
        <color indexed="11"/>
      </right>
      <top style="medium">
        <color indexed="11"/>
      </top>
      <bottom style="thin">
        <color indexed="11"/>
      </bottom>
      <diagonal/>
    </border>
    <border>
      <left style="thin">
        <color indexed="11"/>
      </left>
      <right style="medium">
        <color indexed="11"/>
      </right>
      <top style="medium">
        <color indexed="11"/>
      </top>
      <bottom style="thin">
        <color indexed="11"/>
      </bottom>
      <diagonal/>
    </border>
    <border>
      <left style="medium">
        <color indexed="11"/>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0"/>
      </right>
      <top style="medium">
        <color indexed="11"/>
      </top>
      <bottom style="thin">
        <color indexed="8"/>
      </bottom>
      <diagonal/>
    </border>
    <border>
      <left style="thin">
        <color indexed="10"/>
      </left>
      <right style="thin">
        <color indexed="8"/>
      </right>
      <top style="medium">
        <color indexed="11"/>
      </top>
      <bottom style="thin">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11"/>
      </left>
      <right/>
      <top/>
      <bottom/>
      <diagonal/>
    </border>
    <border>
      <left/>
      <right/>
      <top/>
      <bottom/>
      <diagonal/>
    </border>
    <border>
      <left/>
      <right style="medium">
        <color indexed="11"/>
      </right>
      <top/>
      <bottom/>
      <diagonal/>
    </border>
    <border>
      <left style="medium">
        <color indexed="11"/>
      </left>
      <right style="medium">
        <color indexed="11"/>
      </right>
      <top/>
      <bottom/>
      <diagonal/>
    </border>
    <border>
      <left style="medium">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medium">
        <color indexed="11"/>
      </right>
      <top style="thin">
        <color indexed="11"/>
      </top>
      <bottom style="thin">
        <color indexed="11"/>
      </bottom>
      <diagonal/>
    </border>
    <border>
      <left/>
      <right style="thin">
        <color indexed="10"/>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10"/>
      </right>
      <top style="thin">
        <color indexed="8"/>
      </top>
      <bottom style="medium">
        <color indexed="11"/>
      </bottom>
      <diagonal/>
    </border>
    <border>
      <left style="thin">
        <color indexed="10"/>
      </left>
      <right style="thin">
        <color indexed="8"/>
      </right>
      <top style="thin">
        <color indexed="8"/>
      </top>
      <bottom style="medium">
        <color indexed="11"/>
      </bottom>
      <diagonal/>
    </border>
    <border>
      <left style="thin">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11"/>
      </left>
      <right/>
      <top/>
      <bottom style="medium">
        <color indexed="11"/>
      </bottom>
      <diagonal/>
    </border>
    <border>
      <left/>
      <right/>
      <top/>
      <bottom style="medium">
        <color indexed="11"/>
      </bottom>
      <diagonal/>
    </border>
    <border>
      <left/>
      <right style="medium">
        <color indexed="11"/>
      </right>
      <top/>
      <bottom style="medium">
        <color indexed="11"/>
      </bottom>
      <diagonal/>
    </border>
    <border>
      <left style="medium">
        <color indexed="11"/>
      </left>
      <right style="thin">
        <color indexed="11"/>
      </right>
      <top style="thin">
        <color indexed="11"/>
      </top>
      <bottom style="medium">
        <color indexed="11"/>
      </bottom>
      <diagonal/>
    </border>
    <border>
      <left style="thin">
        <color indexed="11"/>
      </left>
      <right style="thin">
        <color indexed="11"/>
      </right>
      <top style="thin">
        <color indexed="11"/>
      </top>
      <bottom style="medium">
        <color indexed="11"/>
      </bottom>
      <diagonal/>
    </border>
    <border>
      <left style="thin">
        <color indexed="11"/>
      </left>
      <right style="medium">
        <color indexed="11"/>
      </right>
      <top style="thin">
        <color indexed="11"/>
      </top>
      <bottom style="medium">
        <color indexed="11"/>
      </bottom>
      <diagonal/>
    </border>
    <border>
      <left style="thin">
        <color indexed="10"/>
      </left>
      <right/>
      <top style="medium">
        <color indexed="8"/>
      </top>
      <bottom/>
      <diagonal/>
    </border>
    <border>
      <left/>
      <right/>
      <top style="medium">
        <color indexed="8"/>
      </top>
      <bottom/>
      <diagonal/>
    </border>
    <border>
      <left/>
      <right/>
      <top style="thin">
        <color indexed="8"/>
      </top>
      <bottom/>
      <diagonal/>
    </border>
    <border>
      <left style="thin">
        <color indexed="10"/>
      </left>
      <right style="thin">
        <color indexed="10"/>
      </right>
      <top/>
      <bottom/>
      <diagonal/>
    </border>
    <border>
      <left style="thin">
        <color indexed="10"/>
      </left>
      <right/>
      <top/>
      <bottom/>
      <diagonal/>
    </border>
    <border>
      <left style="thin">
        <color indexed="10"/>
      </left>
      <right/>
      <top/>
      <bottom style="thick">
        <color indexed="8"/>
      </bottom>
      <diagonal/>
    </border>
    <border>
      <left/>
      <right/>
      <top/>
      <bottom style="thick">
        <color indexed="8"/>
      </bottom>
      <diagonal/>
    </border>
    <border>
      <left/>
      <right/>
      <top/>
      <bottom style="thin">
        <color indexed="10"/>
      </bottom>
      <diagonal/>
    </border>
    <border>
      <left style="thick">
        <color indexed="8"/>
      </left>
      <right/>
      <top style="thick">
        <color indexed="8"/>
      </top>
      <bottom style="medium">
        <color indexed="11"/>
      </bottom>
      <diagonal/>
    </border>
    <border>
      <left/>
      <right style="medium">
        <color indexed="8"/>
      </right>
      <top style="thick">
        <color indexed="8"/>
      </top>
      <bottom style="medium">
        <color indexed="11"/>
      </bottom>
      <diagonal/>
    </border>
    <border>
      <left style="medium">
        <color indexed="8"/>
      </left>
      <right style="thin">
        <color indexed="8"/>
      </right>
      <top style="thick">
        <color indexed="8"/>
      </top>
      <bottom style="medium">
        <color indexed="11"/>
      </bottom>
      <diagonal/>
    </border>
    <border>
      <left style="thin">
        <color indexed="8"/>
      </left>
      <right style="medium">
        <color indexed="8"/>
      </right>
      <top style="thick">
        <color indexed="8"/>
      </top>
      <bottom style="medium">
        <color indexed="11"/>
      </bottom>
      <diagonal/>
    </border>
    <border>
      <left style="medium">
        <color indexed="8"/>
      </left>
      <right/>
      <top style="thick">
        <color indexed="8"/>
      </top>
      <bottom style="medium">
        <color indexed="11"/>
      </bottom>
      <diagonal/>
    </border>
    <border>
      <left/>
      <right/>
      <top style="thick">
        <color indexed="8"/>
      </top>
      <bottom style="medium">
        <color indexed="11"/>
      </bottom>
      <diagonal/>
    </border>
    <border>
      <left style="medium">
        <color indexed="8"/>
      </left>
      <right style="thin">
        <color indexed="8"/>
      </right>
      <top style="thick">
        <color indexed="8"/>
      </top>
      <bottom style="medium">
        <color indexed="8"/>
      </bottom>
      <diagonal/>
    </border>
    <border>
      <left style="thin">
        <color indexed="8"/>
      </left>
      <right style="thick">
        <color indexed="8"/>
      </right>
      <top style="thick">
        <color indexed="8"/>
      </top>
      <bottom style="medium">
        <color indexed="8"/>
      </bottom>
      <diagonal/>
    </border>
    <border>
      <left style="thick">
        <color indexed="8"/>
      </left>
      <right style="thin">
        <color indexed="10"/>
      </right>
      <top style="thin">
        <color indexed="10"/>
      </top>
      <bottom style="thin">
        <color indexed="10"/>
      </bottom>
      <diagonal/>
    </border>
    <border>
      <left style="thick">
        <color indexed="11"/>
      </left>
      <right style="thin">
        <color indexed="8"/>
      </right>
      <top style="medium">
        <color indexed="11"/>
      </top>
      <bottom style="thin">
        <color indexed="8"/>
      </bottom>
      <diagonal/>
    </border>
    <border>
      <left style="thin">
        <color indexed="8"/>
      </left>
      <right style="medium">
        <color indexed="11"/>
      </right>
      <top style="medium">
        <color indexed="11"/>
      </top>
      <bottom style="thin">
        <color indexed="8"/>
      </bottom>
      <diagonal/>
    </border>
    <border>
      <left style="medium">
        <color indexed="11"/>
      </left>
      <right style="thin">
        <color indexed="8"/>
      </right>
      <top style="medium">
        <color indexed="11"/>
      </top>
      <bottom style="thin">
        <color indexed="8"/>
      </bottom>
      <diagonal/>
    </border>
    <border>
      <left style="medium">
        <color indexed="11"/>
      </left>
      <right/>
      <top style="medium">
        <color indexed="11"/>
      </top>
      <bottom style="thin">
        <color indexed="8"/>
      </bottom>
      <diagonal/>
    </border>
    <border>
      <left/>
      <right/>
      <top style="medium">
        <color indexed="11"/>
      </top>
      <bottom style="thin">
        <color indexed="8"/>
      </bottom>
      <diagonal/>
    </border>
    <border>
      <left/>
      <right style="medium">
        <color indexed="11"/>
      </right>
      <top style="medium">
        <color indexed="11"/>
      </top>
      <bottom style="thin">
        <color indexed="8"/>
      </bottom>
      <diagonal/>
    </border>
    <border>
      <left style="medium">
        <color indexed="11"/>
      </left>
      <right style="thin">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11"/>
      </left>
      <right style="thin">
        <color indexed="8"/>
      </right>
      <top style="thin">
        <color indexed="8"/>
      </top>
      <bottom style="thin">
        <color indexed="8"/>
      </bottom>
      <diagonal/>
    </border>
    <border>
      <left style="medium">
        <color indexed="11"/>
      </left>
      <right style="thin">
        <color indexed="8"/>
      </right>
      <top style="thin">
        <color indexed="8"/>
      </top>
      <bottom style="thin">
        <color indexed="8"/>
      </bottom>
      <diagonal/>
    </border>
    <border>
      <left style="medium">
        <color indexed="11"/>
      </left>
      <right/>
      <top style="thin">
        <color indexed="8"/>
      </top>
      <bottom style="thin">
        <color indexed="8"/>
      </bottom>
      <diagonal/>
    </border>
    <border>
      <left/>
      <right/>
      <top style="thin">
        <color indexed="8"/>
      </top>
      <bottom style="thin">
        <color indexed="8"/>
      </bottom>
      <diagonal/>
    </border>
    <border>
      <left/>
      <right style="medium">
        <color indexed="11"/>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11"/>
      </left>
      <right style="thin">
        <color indexed="8"/>
      </right>
      <top style="thin">
        <color indexed="8"/>
      </top>
      <bottom style="thin">
        <color indexed="11"/>
      </bottom>
      <diagonal/>
    </border>
    <border>
      <left style="thin">
        <color indexed="8"/>
      </left>
      <right style="medium">
        <color indexed="11"/>
      </right>
      <top style="thin">
        <color indexed="8"/>
      </top>
      <bottom style="thin">
        <color indexed="11"/>
      </bottom>
      <diagonal/>
    </border>
    <border>
      <left style="medium">
        <color indexed="11"/>
      </left>
      <right style="thin">
        <color indexed="8"/>
      </right>
      <top style="thin">
        <color indexed="8"/>
      </top>
      <bottom style="thin">
        <color indexed="11"/>
      </bottom>
      <diagonal/>
    </border>
    <border>
      <left style="medium">
        <color indexed="11"/>
      </left>
      <right/>
      <top style="thin">
        <color indexed="8"/>
      </top>
      <bottom style="thin">
        <color indexed="11"/>
      </bottom>
      <diagonal/>
    </border>
    <border>
      <left/>
      <right/>
      <top style="thin">
        <color indexed="8"/>
      </top>
      <bottom style="thin">
        <color indexed="11"/>
      </bottom>
      <diagonal/>
    </border>
    <border>
      <left/>
      <right style="medium">
        <color indexed="11"/>
      </right>
      <top style="thin">
        <color indexed="8"/>
      </top>
      <bottom style="thin">
        <color indexed="11"/>
      </bottom>
      <diagonal/>
    </border>
    <border>
      <left style="thin">
        <color indexed="8"/>
      </left>
      <right style="thick">
        <color indexed="8"/>
      </right>
      <top style="thin">
        <color indexed="8"/>
      </top>
      <bottom style="thin">
        <color indexed="11"/>
      </bottom>
      <diagonal/>
    </border>
    <border>
      <left style="thick">
        <color indexed="11"/>
      </left>
      <right style="thin">
        <color indexed="8"/>
      </right>
      <top style="thin">
        <color indexed="11"/>
      </top>
      <bottom style="thin">
        <color indexed="11"/>
      </bottom>
      <diagonal/>
    </border>
    <border>
      <left style="thin">
        <color indexed="8"/>
      </left>
      <right style="medium">
        <color indexed="11"/>
      </right>
      <top style="thin">
        <color indexed="11"/>
      </top>
      <bottom style="thin">
        <color indexed="11"/>
      </bottom>
      <diagonal/>
    </border>
    <border>
      <left style="medium">
        <color indexed="11"/>
      </left>
      <right style="thin">
        <color indexed="8"/>
      </right>
      <top style="thin">
        <color indexed="11"/>
      </top>
      <bottom style="thin">
        <color indexed="11"/>
      </bottom>
      <diagonal/>
    </border>
    <border>
      <left style="medium">
        <color indexed="11"/>
      </left>
      <right/>
      <top style="thin">
        <color indexed="11"/>
      </top>
      <bottom style="thin">
        <color indexed="11"/>
      </bottom>
      <diagonal/>
    </border>
    <border>
      <left/>
      <right/>
      <top style="thin">
        <color indexed="11"/>
      </top>
      <bottom style="thin">
        <color indexed="11"/>
      </bottom>
      <diagonal/>
    </border>
    <border>
      <left/>
      <right style="medium">
        <color indexed="11"/>
      </right>
      <top style="thin">
        <color indexed="11"/>
      </top>
      <bottom style="thin">
        <color indexed="11"/>
      </bottom>
      <diagonal/>
    </border>
    <border>
      <left style="thin">
        <color indexed="8"/>
      </left>
      <right style="thick">
        <color indexed="8"/>
      </right>
      <top style="thin">
        <color indexed="11"/>
      </top>
      <bottom style="thin">
        <color indexed="11"/>
      </bottom>
      <diagonal/>
    </border>
    <border>
      <left style="thick">
        <color indexed="11"/>
      </left>
      <right style="thin">
        <color indexed="8"/>
      </right>
      <top style="thin">
        <color indexed="11"/>
      </top>
      <bottom style="thick">
        <color indexed="11"/>
      </bottom>
      <diagonal/>
    </border>
    <border>
      <left style="thin">
        <color indexed="8"/>
      </left>
      <right style="medium">
        <color indexed="11"/>
      </right>
      <top style="thin">
        <color indexed="11"/>
      </top>
      <bottom style="thick">
        <color indexed="11"/>
      </bottom>
      <diagonal/>
    </border>
    <border>
      <left style="medium">
        <color indexed="11"/>
      </left>
      <right style="thin">
        <color indexed="11"/>
      </right>
      <top style="thin">
        <color indexed="11"/>
      </top>
      <bottom style="thick">
        <color indexed="11"/>
      </bottom>
      <diagonal/>
    </border>
    <border>
      <left style="thin">
        <color indexed="11"/>
      </left>
      <right style="medium">
        <color indexed="11"/>
      </right>
      <top style="thin">
        <color indexed="11"/>
      </top>
      <bottom style="thick">
        <color indexed="11"/>
      </bottom>
      <diagonal/>
    </border>
    <border>
      <left style="medium">
        <color indexed="11"/>
      </left>
      <right style="thin">
        <color indexed="8"/>
      </right>
      <top style="thin">
        <color indexed="11"/>
      </top>
      <bottom style="thick">
        <color indexed="11"/>
      </bottom>
      <diagonal/>
    </border>
    <border>
      <left style="medium">
        <color indexed="11"/>
      </left>
      <right/>
      <top style="thin">
        <color indexed="11"/>
      </top>
      <bottom style="thick">
        <color indexed="11"/>
      </bottom>
      <diagonal/>
    </border>
    <border>
      <left/>
      <right/>
      <top style="thin">
        <color indexed="11"/>
      </top>
      <bottom style="thick">
        <color indexed="11"/>
      </bottom>
      <diagonal/>
    </border>
    <border>
      <left/>
      <right style="medium">
        <color indexed="11"/>
      </right>
      <top style="thin">
        <color indexed="11"/>
      </top>
      <bottom style="thick">
        <color indexed="11"/>
      </bottom>
      <diagonal/>
    </border>
    <border>
      <left style="thin">
        <color indexed="8"/>
      </left>
      <right style="thick">
        <color indexed="8"/>
      </right>
      <top style="thin">
        <color indexed="11"/>
      </top>
      <bottom style="thick">
        <color indexed="11"/>
      </bottom>
      <diagonal/>
    </border>
    <border>
      <left style="thin">
        <color indexed="10"/>
      </left>
      <right/>
      <top style="thick">
        <color indexed="11"/>
      </top>
      <bottom/>
      <diagonal/>
    </border>
    <border>
      <left/>
      <right/>
      <top style="thick">
        <color indexed="11"/>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11"/>
      </bottom>
      <diagonal/>
    </border>
    <border>
      <left/>
      <right style="medium">
        <color indexed="8"/>
      </right>
      <top style="medium">
        <color indexed="8"/>
      </top>
      <bottom style="medium">
        <color indexed="11"/>
      </bottom>
      <diagonal/>
    </border>
    <border>
      <left style="medium">
        <color indexed="8"/>
      </left>
      <right/>
      <top/>
      <bottom/>
      <diagonal/>
    </border>
    <border>
      <left style="medium">
        <color indexed="8"/>
      </left>
      <right/>
      <top style="medium">
        <color indexed="11"/>
      </top>
      <bottom style="thin">
        <color indexed="8"/>
      </bottom>
      <diagonal/>
    </border>
    <border>
      <left/>
      <right style="medium">
        <color indexed="8"/>
      </right>
      <top style="medium">
        <color indexed="11"/>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top style="thin">
        <color indexed="10"/>
      </top>
      <bottom style="medium">
        <color indexed="8"/>
      </bottom>
      <diagonal/>
    </border>
    <border>
      <left/>
      <right/>
      <top style="thin">
        <color indexed="10"/>
      </top>
      <bottom style="medium">
        <color indexed="11"/>
      </bottom>
      <diagonal/>
    </border>
    <border>
      <left/>
      <right style="thin">
        <color indexed="10"/>
      </right>
      <top style="thin">
        <color indexed="10"/>
      </top>
      <bottom style="medium">
        <color indexed="11"/>
      </bottom>
      <diagonal/>
    </border>
    <border>
      <left style="medium">
        <color indexed="8"/>
      </left>
      <right style="medium">
        <color indexed="8"/>
      </right>
      <top style="thin">
        <color indexed="10"/>
      </top>
      <bottom style="thin">
        <color indexed="10"/>
      </bottom>
      <diagonal/>
    </border>
    <border>
      <left/>
      <right/>
      <top style="medium">
        <color indexed="8"/>
      </top>
      <bottom style="medium">
        <color indexed="8"/>
      </bottom>
      <diagonal/>
    </border>
    <border>
      <left/>
      <right style="medium">
        <color indexed="11"/>
      </right>
      <top style="medium">
        <color indexed="8"/>
      </top>
      <bottom style="medium">
        <color indexed="8"/>
      </bottom>
      <diagonal/>
    </border>
    <border>
      <left style="medium">
        <color indexed="11"/>
      </left>
      <right style="medium">
        <color indexed="11"/>
      </right>
      <top style="medium">
        <color indexed="11"/>
      </top>
      <bottom style="medium">
        <color indexed="11"/>
      </bottom>
      <diagonal/>
    </border>
    <border>
      <left style="medium">
        <color indexed="8"/>
      </left>
      <right style="medium">
        <color indexed="8"/>
      </right>
      <top style="medium">
        <color indexed="8"/>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medium">
        <color indexed="11"/>
      </right>
      <top style="medium">
        <color indexed="8"/>
      </top>
      <bottom style="thin">
        <color indexed="10"/>
      </bottom>
      <diagonal/>
    </border>
    <border>
      <left style="medium">
        <color indexed="8"/>
      </left>
      <right style="medium">
        <color indexed="8"/>
      </right>
      <top style="thin">
        <color indexed="10"/>
      </top>
      <bottom style="dotted">
        <color indexed="8"/>
      </bottom>
      <diagonal/>
    </border>
    <border>
      <left style="thin">
        <color indexed="10"/>
      </left>
      <right style="medium">
        <color indexed="11"/>
      </right>
      <top style="thin">
        <color indexed="10"/>
      </top>
      <bottom style="thin">
        <color indexed="10"/>
      </bottom>
      <diagonal/>
    </border>
    <border>
      <left/>
      <right/>
      <top style="medium">
        <color indexed="11"/>
      </top>
      <bottom style="thin">
        <color indexed="10"/>
      </bottom>
      <diagonal/>
    </border>
    <border>
      <left/>
      <right style="thin">
        <color indexed="10"/>
      </right>
      <top style="medium">
        <color indexed="11"/>
      </top>
      <bottom style="thin">
        <color indexed="10"/>
      </bottom>
      <diagonal/>
    </border>
    <border>
      <left style="medium">
        <color indexed="8"/>
      </left>
      <right style="medium">
        <color indexed="8"/>
      </right>
      <top style="dotted">
        <color indexed="8"/>
      </top>
      <bottom style="thin">
        <color indexed="10"/>
      </bottom>
      <diagonal/>
    </border>
    <border>
      <left/>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medium">
        <color indexed="11"/>
      </right>
      <top style="thin">
        <color indexed="10"/>
      </top>
      <bottom style="medium">
        <color indexed="8"/>
      </bottom>
      <diagonal/>
    </border>
    <border>
      <left style="thin">
        <color indexed="10"/>
      </left>
      <right/>
      <top style="medium">
        <color indexed="8"/>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dotted">
        <color indexed="8"/>
      </top>
      <bottom style="medium">
        <color indexed="8"/>
      </bottom>
      <diagonal/>
    </border>
    <border>
      <left style="medium">
        <color indexed="11"/>
      </left>
      <right style="thin">
        <color indexed="10"/>
      </right>
      <top/>
      <bottom/>
      <diagonal/>
    </border>
    <border>
      <left style="thin">
        <color indexed="10"/>
      </left>
      <right style="thin">
        <color indexed="10"/>
      </right>
      <top style="medium">
        <color indexed="11"/>
      </top>
      <bottom/>
      <diagonal/>
    </border>
    <border>
      <left style="thin">
        <color indexed="10"/>
      </left>
      <right style="thin">
        <color indexed="10"/>
      </right>
      <top style="thin">
        <color indexed="10"/>
      </top>
      <bottom style="medium">
        <color indexed="11"/>
      </bottom>
      <diagonal/>
    </border>
    <border>
      <left style="thin">
        <color indexed="10"/>
      </left>
      <right style="thin">
        <color indexed="10"/>
      </right>
      <top style="medium">
        <color indexed="8"/>
      </top>
      <bottom style="medium">
        <color indexed="11"/>
      </bottom>
      <diagonal/>
    </border>
    <border>
      <left style="thin">
        <color indexed="10"/>
      </left>
      <right/>
      <top style="medium">
        <color indexed="8"/>
      </top>
      <bottom style="medium">
        <color indexed="11"/>
      </bottom>
      <diagonal/>
    </border>
    <border>
      <left style="medium">
        <color indexed="11"/>
      </left>
      <right/>
      <top style="medium">
        <color indexed="11"/>
      </top>
      <bottom style="medium">
        <color indexed="8"/>
      </bottom>
      <diagonal/>
    </border>
    <border>
      <left/>
      <right/>
      <top style="medium">
        <color indexed="11"/>
      </top>
      <bottom style="medium">
        <color indexed="8"/>
      </bottom>
      <diagonal/>
    </border>
    <border>
      <left/>
      <right style="medium">
        <color indexed="11"/>
      </right>
      <top style="medium">
        <color indexed="11"/>
      </top>
      <bottom style="medium">
        <color indexed="8"/>
      </bottom>
      <diagonal/>
    </border>
    <border>
      <left style="medium">
        <color indexed="11"/>
      </left>
      <right style="medium">
        <color indexed="8"/>
      </right>
      <top style="medium">
        <color indexed="8"/>
      </top>
      <bottom style="thin">
        <color indexed="10"/>
      </bottom>
      <diagonal/>
    </border>
    <border>
      <left style="medium">
        <color indexed="11"/>
      </left>
      <right style="medium">
        <color indexed="8"/>
      </right>
      <top style="thin">
        <color indexed="10"/>
      </top>
      <bottom style="thin">
        <color indexed="10"/>
      </bottom>
      <diagonal/>
    </border>
    <border>
      <left style="medium">
        <color indexed="11"/>
      </left>
      <right style="medium">
        <color indexed="8"/>
      </right>
      <top style="thin">
        <color indexed="10"/>
      </top>
      <bottom style="medium">
        <color indexed="11"/>
      </bottom>
      <diagonal/>
    </border>
    <border>
      <left style="medium">
        <color indexed="8"/>
      </left>
      <right style="thin">
        <color indexed="10"/>
      </right>
      <top style="thin">
        <color indexed="10"/>
      </top>
      <bottom style="medium">
        <color indexed="11"/>
      </bottom>
      <diagonal/>
    </border>
    <border>
      <left style="thin">
        <color indexed="10"/>
      </left>
      <right style="medium">
        <color indexed="11"/>
      </right>
      <top style="thin">
        <color indexed="10"/>
      </top>
      <bottom style="medium">
        <color indexed="11"/>
      </bottom>
      <diagonal/>
    </border>
    <border>
      <left style="thin">
        <color indexed="10"/>
      </left>
      <right style="medium">
        <color indexed="11"/>
      </right>
      <top/>
      <bottom/>
      <diagonal/>
    </border>
    <border>
      <left style="thin">
        <color indexed="10"/>
      </left>
      <right style="medium">
        <color indexed="11"/>
      </right>
      <top/>
      <bottom style="thin">
        <color indexed="10"/>
      </bottom>
      <diagonal/>
    </border>
    <border>
      <left style="medium">
        <color indexed="11"/>
      </left>
      <right style="thin">
        <color indexed="10"/>
      </right>
      <top/>
      <bottom style="thin">
        <color indexed="10"/>
      </bottom>
      <diagonal/>
    </border>
  </borders>
  <cellStyleXfs count="1">
    <xf numFmtId="0" fontId="0" fillId="0" borderId="0" applyNumberFormat="0" applyFill="0" applyBorder="0" applyProtection="0"/>
  </cellStyleXfs>
  <cellXfs count="355">
    <xf numFmtId="0" fontId="0" fillId="0" borderId="0" xfId="0" applyFont="1" applyAlignment="1"/>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2" xfId="0" applyNumberFormat="1" applyFont="1" applyFill="1" applyBorder="1" applyAlignment="1"/>
    <xf numFmtId="49" fontId="1" fillId="4" borderId="8" xfId="0" applyNumberFormat="1" applyFont="1" applyFill="1" applyBorder="1" applyAlignment="1">
      <alignment horizontal="center"/>
    </xf>
    <xf numFmtId="49" fontId="2" fillId="3" borderId="9" xfId="0" applyNumberFormat="1" applyFont="1" applyFill="1" applyBorder="1" applyAlignment="1">
      <alignment horizontal="center" wrapText="1"/>
    </xf>
    <xf numFmtId="49" fontId="2" fillId="3" borderId="10" xfId="0" applyNumberFormat="1" applyFont="1" applyFill="1" applyBorder="1" applyAlignment="1">
      <alignment horizontal="center" wrapText="1"/>
    </xf>
    <xf numFmtId="49" fontId="2" fillId="3" borderId="13" xfId="0" applyNumberFormat="1" applyFont="1" applyFill="1" applyBorder="1" applyAlignment="1">
      <alignment horizontal="center" wrapText="1"/>
    </xf>
    <xf numFmtId="49" fontId="1" fillId="2" borderId="14" xfId="0" applyNumberFormat="1" applyFont="1" applyFill="1" applyBorder="1" applyAlignment="1">
      <alignment horizontal="center" wrapText="1"/>
    </xf>
    <xf numFmtId="0" fontId="1" fillId="3" borderId="18" xfId="0" applyFont="1" applyFill="1" applyBorder="1" applyAlignment="1"/>
    <xf numFmtId="49" fontId="1" fillId="4" borderId="19" xfId="0" applyNumberFormat="1" applyFont="1" applyFill="1" applyBorder="1" applyAlignment="1"/>
    <xf numFmtId="0" fontId="0" fillId="4" borderId="20" xfId="0" applyFont="1" applyFill="1" applyBorder="1" applyAlignment="1"/>
    <xf numFmtId="0" fontId="0" fillId="4" borderId="21" xfId="0" applyFont="1" applyFill="1" applyBorder="1" applyAlignment="1"/>
    <xf numFmtId="0" fontId="0" fillId="3" borderId="22" xfId="0" applyFont="1" applyFill="1" applyBorder="1" applyAlignment="1"/>
    <xf numFmtId="0" fontId="0" fillId="3" borderId="23" xfId="0" applyFont="1" applyFill="1" applyBorder="1" applyAlignment="1"/>
    <xf numFmtId="0" fontId="0" fillId="3" borderId="24" xfId="0" applyFont="1" applyFill="1" applyBorder="1" applyAlignment="1"/>
    <xf numFmtId="0" fontId="2" fillId="2" borderId="25" xfId="0" applyNumberFormat="1" applyFont="1" applyFill="1" applyBorder="1" applyAlignment="1">
      <alignment horizontal="center" vertical="center"/>
    </xf>
    <xf numFmtId="49" fontId="2" fillId="2" borderId="26" xfId="0" applyNumberFormat="1" applyFont="1" applyFill="1" applyBorder="1" applyAlignment="1">
      <alignment horizontal="center" vertical="center"/>
    </xf>
    <xf numFmtId="49" fontId="2" fillId="2" borderId="26" xfId="0" applyNumberFormat="1" applyFont="1" applyFill="1" applyBorder="1" applyAlignment="1">
      <alignment horizontal="left" vertical="center"/>
    </xf>
    <xf numFmtId="0" fontId="2" fillId="4" borderId="31" xfId="0" applyFont="1" applyFill="1" applyBorder="1" applyAlignment="1">
      <alignment horizontal="center" vertical="center"/>
    </xf>
    <xf numFmtId="0" fontId="2" fillId="3" borderId="9"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2" fillId="3" borderId="13" xfId="0" applyNumberFormat="1" applyFont="1" applyFill="1" applyBorder="1" applyAlignment="1">
      <alignment horizontal="center"/>
    </xf>
    <xf numFmtId="0" fontId="1" fillId="2" borderId="14" xfId="0" applyNumberFormat="1" applyFont="1" applyFill="1" applyBorder="1" applyAlignment="1">
      <alignment horizontal="center"/>
    </xf>
    <xf numFmtId="14" fontId="1" fillId="3" borderId="35" xfId="0" applyNumberFormat="1" applyFont="1" applyFill="1" applyBorder="1" applyAlignment="1">
      <alignment vertical="center"/>
    </xf>
    <xf numFmtId="0" fontId="2" fillId="4" borderId="36" xfId="0" applyFont="1" applyFill="1" applyBorder="1" applyAlignment="1">
      <alignment horizontal="center"/>
    </xf>
    <xf numFmtId="0" fontId="0" fillId="4" borderId="37" xfId="0" applyFont="1" applyFill="1" applyBorder="1" applyAlignment="1"/>
    <xf numFmtId="0" fontId="0" fillId="4" borderId="38" xfId="0" applyFont="1" applyFill="1" applyBorder="1" applyAlignment="1"/>
    <xf numFmtId="0" fontId="0" fillId="3" borderId="32" xfId="0" applyFont="1" applyFill="1" applyBorder="1" applyAlignment="1"/>
    <xf numFmtId="0" fontId="0" fillId="3" borderId="33" xfId="0" applyFont="1" applyFill="1" applyBorder="1" applyAlignment="1"/>
    <xf numFmtId="0" fontId="0" fillId="3" borderId="39" xfId="0" applyFont="1" applyFill="1" applyBorder="1" applyAlignment="1"/>
    <xf numFmtId="0" fontId="2" fillId="2" borderId="40" xfId="0" applyNumberFormat="1" applyFont="1" applyFill="1" applyBorder="1" applyAlignment="1">
      <alignment horizontal="center" vertical="center"/>
    </xf>
    <xf numFmtId="49" fontId="2" fillId="2" borderId="41" xfId="0" applyNumberFormat="1" applyFont="1" applyFill="1" applyBorder="1" applyAlignment="1">
      <alignment horizontal="center" vertical="center"/>
    </xf>
    <xf numFmtId="49" fontId="2" fillId="2" borderId="41" xfId="0" applyNumberFormat="1" applyFont="1" applyFill="1" applyBorder="1" applyAlignment="1">
      <alignment horizontal="left" vertical="center"/>
    </xf>
    <xf numFmtId="0" fontId="2" fillId="4" borderId="44" xfId="0" applyFont="1" applyFill="1" applyBorder="1" applyAlignment="1">
      <alignment horizontal="center" vertical="center"/>
    </xf>
    <xf numFmtId="164" fontId="1" fillId="3" borderId="35" xfId="0" applyNumberFormat="1" applyFont="1" applyFill="1" applyBorder="1" applyAlignment="1">
      <alignment vertical="center"/>
    </xf>
    <xf numFmtId="0" fontId="1" fillId="3" borderId="35" xfId="0" applyFont="1" applyFill="1" applyBorder="1" applyAlignment="1">
      <alignment vertical="center"/>
    </xf>
    <xf numFmtId="0" fontId="2" fillId="2" borderId="45" xfId="0" applyNumberFormat="1" applyFont="1" applyFill="1" applyBorder="1" applyAlignment="1">
      <alignment horizontal="center" vertical="center"/>
    </xf>
    <xf numFmtId="49" fontId="2" fillId="2" borderId="46" xfId="0" applyNumberFormat="1" applyFont="1" applyFill="1" applyBorder="1" applyAlignment="1">
      <alignment horizontal="center" vertical="center"/>
    </xf>
    <xf numFmtId="49" fontId="2" fillId="2" borderId="46" xfId="0" applyNumberFormat="1" applyFont="1" applyFill="1" applyBorder="1" applyAlignment="1">
      <alignment horizontal="left" vertical="center"/>
    </xf>
    <xf numFmtId="0" fontId="2" fillId="4" borderId="51" xfId="0" applyFont="1" applyFill="1" applyBorder="1" applyAlignment="1">
      <alignment horizontal="center" vertical="center"/>
    </xf>
    <xf numFmtId="0" fontId="2" fillId="4" borderId="55" xfId="0" applyFont="1" applyFill="1" applyBorder="1" applyAlignment="1">
      <alignment horizontal="center"/>
    </xf>
    <xf numFmtId="0" fontId="0" fillId="4" borderId="56" xfId="0" applyFont="1" applyFill="1" applyBorder="1" applyAlignment="1"/>
    <xf numFmtId="0" fontId="0" fillId="4" borderId="57" xfId="0" applyFont="1" applyFill="1" applyBorder="1" applyAlignment="1"/>
    <xf numFmtId="0" fontId="0" fillId="3" borderId="58" xfId="0" applyFont="1" applyFill="1" applyBorder="1" applyAlignment="1">
      <alignment vertical="center"/>
    </xf>
    <xf numFmtId="0" fontId="0" fillId="3" borderId="59" xfId="0" applyFont="1" applyFill="1" applyBorder="1" applyAlignment="1">
      <alignment vertical="center"/>
    </xf>
    <xf numFmtId="0" fontId="0" fillId="3" borderId="16" xfId="0" applyFont="1" applyFill="1" applyBorder="1" applyAlignment="1">
      <alignment vertical="center"/>
    </xf>
    <xf numFmtId="0" fontId="2" fillId="3" borderId="23" xfId="0" applyFont="1" applyFill="1" applyBorder="1" applyAlignment="1">
      <alignment horizontal="left" vertical="center"/>
    </xf>
    <xf numFmtId="0" fontId="0" fillId="3" borderId="23" xfId="0" applyFont="1" applyFill="1" applyBorder="1" applyAlignment="1">
      <alignment vertical="center"/>
    </xf>
    <xf numFmtId="0" fontId="0" fillId="3" borderId="60" xfId="0" applyFont="1" applyFill="1" applyBorder="1" applyAlignment="1"/>
    <xf numFmtId="0" fontId="0" fillId="3" borderId="16" xfId="0" applyFont="1" applyFill="1" applyBorder="1" applyAlignment="1"/>
    <xf numFmtId="0" fontId="0" fillId="3" borderId="61" xfId="0" applyFont="1" applyFill="1" applyBorder="1" applyAlignment="1">
      <alignment vertical="center"/>
    </xf>
    <xf numFmtId="0" fontId="0" fillId="3" borderId="61" xfId="0" applyFont="1" applyFill="1" applyBorder="1" applyAlignment="1"/>
    <xf numFmtId="0" fontId="0" fillId="3" borderId="62" xfId="0" applyFont="1" applyFill="1" applyBorder="1" applyAlignment="1"/>
    <xf numFmtId="0" fontId="0" fillId="3" borderId="63" xfId="0" applyFont="1" applyFill="1" applyBorder="1" applyAlignment="1">
      <alignment vertical="center"/>
    </xf>
    <xf numFmtId="0" fontId="0" fillId="3" borderId="64" xfId="0" applyFont="1" applyFill="1" applyBorder="1" applyAlignment="1">
      <alignment vertical="center"/>
    </xf>
    <xf numFmtId="0" fontId="0" fillId="3" borderId="64" xfId="0" applyFont="1" applyFill="1" applyBorder="1" applyAlignment="1"/>
    <xf numFmtId="0" fontId="0" fillId="3" borderId="65" xfId="0" applyFont="1" applyFill="1" applyBorder="1" applyAlignment="1"/>
    <xf numFmtId="49" fontId="0" fillId="5" borderId="68" xfId="0" applyNumberFormat="1" applyFont="1" applyFill="1" applyBorder="1" applyAlignment="1">
      <alignment vertical="center"/>
    </xf>
    <xf numFmtId="49" fontId="0" fillId="5" borderId="69" xfId="0" applyNumberFormat="1" applyFont="1" applyFill="1" applyBorder="1" applyAlignment="1">
      <alignment vertical="center"/>
    </xf>
    <xf numFmtId="0" fontId="0" fillId="3" borderId="74" xfId="0" applyFont="1" applyFill="1" applyBorder="1" applyAlignment="1">
      <alignment vertical="center"/>
    </xf>
    <xf numFmtId="0" fontId="0" fillId="3" borderId="62" xfId="0" applyFont="1" applyFill="1" applyBorder="1" applyAlignment="1">
      <alignment vertical="center"/>
    </xf>
    <xf numFmtId="0" fontId="2" fillId="3" borderId="75" xfId="0" applyNumberFormat="1" applyFont="1" applyFill="1" applyBorder="1" applyAlignment="1">
      <alignment horizontal="center" vertical="center"/>
    </xf>
    <xf numFmtId="0" fontId="2" fillId="3" borderId="76" xfId="0" applyNumberFormat="1" applyFont="1" applyFill="1" applyBorder="1" applyAlignment="1">
      <alignment horizontal="center" vertical="center"/>
    </xf>
    <xf numFmtId="49" fontId="0" fillId="3" borderId="77" xfId="0" applyNumberFormat="1" applyFont="1" applyFill="1" applyBorder="1" applyAlignment="1">
      <alignment vertical="center"/>
    </xf>
    <xf numFmtId="49" fontId="0" fillId="3" borderId="76" xfId="0" applyNumberFormat="1" applyFont="1" applyFill="1" applyBorder="1" applyAlignment="1">
      <alignment vertical="center"/>
    </xf>
    <xf numFmtId="0" fontId="2" fillId="3" borderId="77" xfId="0" applyFont="1" applyFill="1" applyBorder="1" applyAlignment="1">
      <alignment horizontal="center" vertical="center"/>
    </xf>
    <xf numFmtId="0" fontId="2" fillId="3" borderId="76" xfId="0" applyFont="1" applyFill="1" applyBorder="1" applyAlignment="1">
      <alignment horizontal="center" vertical="center"/>
    </xf>
    <xf numFmtId="49" fontId="2" fillId="3" borderId="77" xfId="0" applyNumberFormat="1" applyFont="1" applyFill="1" applyBorder="1" applyAlignment="1">
      <alignment horizontal="center" vertical="center"/>
    </xf>
    <xf numFmtId="49" fontId="2" fillId="3" borderId="76" xfId="0" applyNumberFormat="1" applyFont="1" applyFill="1" applyBorder="1" applyAlignment="1">
      <alignment horizontal="center" vertical="center"/>
    </xf>
    <xf numFmtId="49" fontId="2" fillId="3" borderId="81" xfId="0" applyNumberFormat="1" applyFont="1" applyFill="1" applyBorder="1" applyAlignment="1">
      <alignment horizontal="center"/>
    </xf>
    <xf numFmtId="49" fontId="2" fillId="3" borderId="82" xfId="0" applyNumberFormat="1" applyFont="1" applyFill="1" applyBorder="1" applyAlignment="1">
      <alignment horizontal="center"/>
    </xf>
    <xf numFmtId="0" fontId="0" fillId="3" borderId="74" xfId="0" applyNumberFormat="1" applyFont="1" applyFill="1" applyBorder="1" applyAlignment="1"/>
    <xf numFmtId="0" fontId="2" fillId="3" borderId="83"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49" fontId="0" fillId="3" borderId="84" xfId="0" applyNumberFormat="1" applyFont="1" applyFill="1" applyBorder="1" applyAlignment="1">
      <alignment vertical="center"/>
    </xf>
    <xf numFmtId="49" fontId="0" fillId="3" borderId="14" xfId="0" applyNumberFormat="1" applyFont="1" applyFill="1" applyBorder="1" applyAlignment="1">
      <alignment vertical="center"/>
    </xf>
    <xf numFmtId="0" fontId="2" fillId="3" borderId="84" xfId="0" applyFont="1" applyFill="1" applyBorder="1" applyAlignment="1">
      <alignment horizontal="center" vertical="center"/>
    </xf>
    <xf numFmtId="0" fontId="2" fillId="3" borderId="14" xfId="0" applyFont="1" applyFill="1" applyBorder="1" applyAlignment="1">
      <alignment horizontal="center" vertical="center"/>
    </xf>
    <xf numFmtId="49" fontId="2" fillId="3" borderId="84" xfId="0" applyNumberFormat="1" applyFont="1" applyFill="1" applyBorder="1" applyAlignment="1">
      <alignment horizontal="center" vertical="center"/>
    </xf>
    <xf numFmtId="49" fontId="2" fillId="3" borderId="14" xfId="0" applyNumberFormat="1" applyFont="1" applyFill="1" applyBorder="1" applyAlignment="1">
      <alignment horizontal="center" vertical="center"/>
    </xf>
    <xf numFmtId="49" fontId="2" fillId="3" borderId="84" xfId="0" applyNumberFormat="1" applyFont="1" applyFill="1" applyBorder="1" applyAlignment="1">
      <alignment horizontal="center"/>
    </xf>
    <xf numFmtId="49" fontId="2" fillId="3" borderId="88" xfId="0" applyNumberFormat="1" applyFont="1" applyFill="1" applyBorder="1" applyAlignment="1">
      <alignment horizontal="center"/>
    </xf>
    <xf numFmtId="0" fontId="2" fillId="3" borderId="89" xfId="0" applyNumberFormat="1" applyFont="1" applyFill="1" applyBorder="1" applyAlignment="1">
      <alignment horizontal="center" vertical="center"/>
    </xf>
    <xf numFmtId="0" fontId="2" fillId="3" borderId="90" xfId="0" applyNumberFormat="1" applyFont="1" applyFill="1" applyBorder="1" applyAlignment="1">
      <alignment horizontal="center" vertical="center"/>
    </xf>
    <xf numFmtId="49" fontId="0" fillId="3" borderId="91" xfId="0" applyNumberFormat="1" applyFont="1" applyFill="1" applyBorder="1" applyAlignment="1">
      <alignment vertical="center"/>
    </xf>
    <xf numFmtId="49" fontId="0" fillId="3" borderId="90" xfId="0" applyNumberFormat="1" applyFont="1" applyFill="1" applyBorder="1" applyAlignment="1">
      <alignment vertical="center"/>
    </xf>
    <xf numFmtId="0" fontId="2" fillId="3" borderId="91" xfId="0" applyFont="1" applyFill="1" applyBorder="1" applyAlignment="1">
      <alignment horizontal="center" vertical="center"/>
    </xf>
    <xf numFmtId="0" fontId="2" fillId="3" borderId="90" xfId="0" applyFont="1" applyFill="1" applyBorder="1" applyAlignment="1">
      <alignment horizontal="center" vertical="center"/>
    </xf>
    <xf numFmtId="49" fontId="2" fillId="3" borderId="91" xfId="0" applyNumberFormat="1" applyFont="1" applyFill="1" applyBorder="1" applyAlignment="1">
      <alignment horizontal="center" vertical="center"/>
    </xf>
    <xf numFmtId="49" fontId="2" fillId="3" borderId="90" xfId="0" applyNumberFormat="1" applyFont="1" applyFill="1" applyBorder="1" applyAlignment="1">
      <alignment horizontal="center" vertical="center"/>
    </xf>
    <xf numFmtId="49" fontId="2" fillId="3" borderId="91" xfId="0" applyNumberFormat="1" applyFont="1" applyFill="1" applyBorder="1" applyAlignment="1">
      <alignment horizontal="center"/>
    </xf>
    <xf numFmtId="49" fontId="2" fillId="3" borderId="95" xfId="0" applyNumberFormat="1" applyFont="1" applyFill="1" applyBorder="1" applyAlignment="1">
      <alignment horizontal="center"/>
    </xf>
    <xf numFmtId="0" fontId="2" fillId="3" borderId="96" xfId="0" applyNumberFormat="1" applyFont="1" applyFill="1" applyBorder="1" applyAlignment="1">
      <alignment horizontal="center" vertical="center"/>
    </xf>
    <xf numFmtId="0" fontId="2" fillId="3" borderId="97" xfId="0" applyNumberFormat="1" applyFont="1" applyFill="1" applyBorder="1" applyAlignment="1">
      <alignment horizontal="center" vertical="center"/>
    </xf>
    <xf numFmtId="49" fontId="0" fillId="3" borderId="98" xfId="0" applyNumberFormat="1" applyFont="1" applyFill="1" applyBorder="1" applyAlignment="1">
      <alignment vertical="center"/>
    </xf>
    <xf numFmtId="49" fontId="0" fillId="3" borderId="97" xfId="0" applyNumberFormat="1" applyFont="1" applyFill="1" applyBorder="1" applyAlignment="1">
      <alignment vertical="center"/>
    </xf>
    <xf numFmtId="0" fontId="2" fillId="3" borderId="98" xfId="0" applyFont="1" applyFill="1" applyBorder="1" applyAlignment="1">
      <alignment horizontal="center" vertical="center"/>
    </xf>
    <xf numFmtId="0" fontId="2" fillId="3" borderId="97" xfId="0" applyFont="1" applyFill="1" applyBorder="1" applyAlignment="1">
      <alignment horizontal="center" vertical="center"/>
    </xf>
    <xf numFmtId="49" fontId="2" fillId="3" borderId="98" xfId="0" applyNumberFormat="1" applyFont="1" applyFill="1" applyBorder="1" applyAlignment="1">
      <alignment horizontal="center" vertical="center"/>
    </xf>
    <xf numFmtId="49" fontId="2" fillId="3" borderId="97" xfId="0" applyNumberFormat="1" applyFont="1" applyFill="1" applyBorder="1" applyAlignment="1">
      <alignment horizontal="center" vertical="center"/>
    </xf>
    <xf numFmtId="49" fontId="2" fillId="3" borderId="98" xfId="0" applyNumberFormat="1" applyFont="1" applyFill="1" applyBorder="1" applyAlignment="1">
      <alignment horizontal="center"/>
    </xf>
    <xf numFmtId="49" fontId="2" fillId="3" borderId="102" xfId="0" applyNumberFormat="1" applyFont="1" applyFill="1" applyBorder="1" applyAlignment="1">
      <alignment horizontal="center"/>
    </xf>
    <xf numFmtId="49" fontId="0" fillId="3" borderId="36" xfId="0" applyNumberFormat="1" applyFont="1" applyFill="1" applyBorder="1" applyAlignment="1">
      <alignment vertical="center"/>
    </xf>
    <xf numFmtId="49" fontId="0" fillId="3" borderId="38" xfId="0" applyNumberFormat="1" applyFont="1" applyFill="1" applyBorder="1" applyAlignment="1">
      <alignment vertical="center"/>
    </xf>
    <xf numFmtId="0" fontId="2" fillId="3" borderId="103" xfId="0" applyNumberFormat="1" applyFont="1" applyFill="1" applyBorder="1" applyAlignment="1">
      <alignment horizontal="center" vertical="center"/>
    </xf>
    <xf numFmtId="0" fontId="2" fillId="3" borderId="104" xfId="0" applyNumberFormat="1" applyFont="1" applyFill="1" applyBorder="1" applyAlignment="1">
      <alignment horizontal="center" vertical="center"/>
    </xf>
    <xf numFmtId="49" fontId="0" fillId="3" borderId="105" xfId="0" applyNumberFormat="1" applyFont="1" applyFill="1" applyBorder="1" applyAlignment="1">
      <alignment vertical="center"/>
    </xf>
    <xf numFmtId="49" fontId="0" fillId="3" borderId="106" xfId="0" applyNumberFormat="1" applyFont="1" applyFill="1" applyBorder="1" applyAlignment="1">
      <alignment vertical="center"/>
    </xf>
    <xf numFmtId="0" fontId="2" fillId="3" borderId="107" xfId="0" applyFont="1" applyFill="1" applyBorder="1" applyAlignment="1">
      <alignment horizontal="center" vertical="center"/>
    </xf>
    <xf numFmtId="0" fontId="2" fillId="3" borderId="104" xfId="0" applyFont="1" applyFill="1" applyBorder="1" applyAlignment="1">
      <alignment horizontal="center" vertical="center"/>
    </xf>
    <xf numFmtId="49" fontId="2" fillId="3" borderId="107" xfId="0" applyNumberFormat="1" applyFont="1" applyFill="1" applyBorder="1" applyAlignment="1">
      <alignment horizontal="center" vertical="center"/>
    </xf>
    <xf numFmtId="49" fontId="2" fillId="3" borderId="104" xfId="0" applyNumberFormat="1" applyFont="1" applyFill="1" applyBorder="1" applyAlignment="1">
      <alignment horizontal="center" vertical="center"/>
    </xf>
    <xf numFmtId="49" fontId="2" fillId="3" borderId="107" xfId="0" applyNumberFormat="1" applyFont="1" applyFill="1" applyBorder="1" applyAlignment="1">
      <alignment horizontal="center"/>
    </xf>
    <xf numFmtId="49" fontId="2" fillId="3" borderId="111" xfId="0" applyNumberFormat="1" applyFont="1" applyFill="1" applyBorder="1" applyAlignment="1">
      <alignment horizontal="center"/>
    </xf>
    <xf numFmtId="0" fontId="0" fillId="3" borderId="112" xfId="0" applyFont="1" applyFill="1" applyBorder="1" applyAlignment="1">
      <alignment vertical="center"/>
    </xf>
    <xf numFmtId="0" fontId="0" fillId="3" borderId="113" xfId="0" applyFont="1" applyFill="1" applyBorder="1" applyAlignment="1">
      <alignment vertical="center"/>
    </xf>
    <xf numFmtId="0" fontId="2" fillId="3" borderId="113" xfId="0" applyFont="1" applyFill="1" applyBorder="1" applyAlignment="1">
      <alignment horizontal="center" vertical="center"/>
    </xf>
    <xf numFmtId="0" fontId="0" fillId="3" borderId="113" xfId="0" applyFont="1" applyFill="1" applyBorder="1" applyAlignment="1"/>
    <xf numFmtId="0" fontId="0" fillId="3" borderId="115" xfId="0" applyFont="1" applyFill="1" applyBorder="1" applyAlignment="1">
      <alignment vertical="center"/>
    </xf>
    <xf numFmtId="0" fontId="0" fillId="3" borderId="33" xfId="0" applyFont="1" applyFill="1" applyBorder="1" applyAlignment="1">
      <alignment vertical="center"/>
    </xf>
    <xf numFmtId="0" fontId="2" fillId="3" borderId="33" xfId="0" applyFont="1" applyFill="1" applyBorder="1" applyAlignment="1">
      <alignment horizontal="center" vertical="center"/>
    </xf>
    <xf numFmtId="49" fontId="0" fillId="7" borderId="118" xfId="0" applyNumberFormat="1" applyFont="1" applyFill="1" applyBorder="1" applyAlignment="1">
      <alignment vertical="center"/>
    </xf>
    <xf numFmtId="0" fontId="0" fillId="3" borderId="119" xfId="0" applyFont="1" applyFill="1" applyBorder="1" applyAlignment="1"/>
    <xf numFmtId="0" fontId="2" fillId="3" borderId="119" xfId="0" applyFont="1" applyFill="1" applyBorder="1" applyAlignment="1">
      <alignment horizontal="center" vertical="center"/>
    </xf>
    <xf numFmtId="0" fontId="0" fillId="3" borderId="122" xfId="0" applyFont="1" applyFill="1" applyBorder="1" applyAlignment="1"/>
    <xf numFmtId="49" fontId="0" fillId="7" borderId="26" xfId="0" applyNumberFormat="1" applyFont="1" applyFill="1" applyBorder="1" applyAlignment="1">
      <alignment vertical="center"/>
    </xf>
    <xf numFmtId="49" fontId="0" fillId="7" borderId="41" xfId="0" applyNumberFormat="1" applyFont="1" applyFill="1" applyBorder="1" applyAlignment="1">
      <alignment vertical="center"/>
    </xf>
    <xf numFmtId="49" fontId="0" fillId="7" borderId="46" xfId="0" applyNumberFormat="1" applyFont="1" applyFill="1" applyBorder="1" applyAlignment="1">
      <alignment vertical="center"/>
    </xf>
    <xf numFmtId="0" fontId="0" fillId="3" borderId="129" xfId="0" applyFont="1" applyFill="1" applyBorder="1" applyAlignment="1"/>
    <xf numFmtId="0" fontId="2" fillId="3" borderId="129" xfId="0" applyFont="1" applyFill="1" applyBorder="1" applyAlignment="1">
      <alignment horizontal="center" vertical="center"/>
    </xf>
    <xf numFmtId="0" fontId="0" fillId="3" borderId="132" xfId="0" applyFont="1" applyFill="1" applyBorder="1" applyAlignment="1"/>
    <xf numFmtId="0" fontId="0" fillId="3" borderId="133" xfId="0" applyFont="1" applyFill="1" applyBorder="1" applyAlignment="1"/>
    <xf numFmtId="0" fontId="0" fillId="3" borderId="137" xfId="0" applyFont="1" applyFill="1" applyBorder="1" applyAlignment="1"/>
    <xf numFmtId="0" fontId="0" fillId="3" borderId="138" xfId="0" applyFont="1" applyFill="1" applyBorder="1" applyAlignment="1"/>
    <xf numFmtId="0" fontId="0" fillId="0" borderId="0" xfId="0" applyNumberFormat="1" applyFont="1" applyAlignment="1"/>
    <xf numFmtId="0" fontId="0" fillId="3" borderId="10" xfId="0" applyFont="1" applyFill="1" applyBorder="1" applyAlignment="1"/>
    <xf numFmtId="0" fontId="0" fillId="3" borderId="10" xfId="0" applyFont="1" applyFill="1" applyBorder="1" applyAlignment="1">
      <alignment horizontal="center"/>
    </xf>
    <xf numFmtId="0" fontId="5" fillId="3" borderId="10" xfId="0" applyFont="1" applyFill="1" applyBorder="1" applyAlignment="1"/>
    <xf numFmtId="0" fontId="0" fillId="3" borderId="10" xfId="0" applyFont="1" applyFill="1" applyBorder="1" applyAlignment="1">
      <alignment wrapText="1"/>
    </xf>
    <xf numFmtId="0" fontId="0" fillId="3" borderId="10" xfId="0" applyNumberFormat="1" applyFont="1" applyFill="1" applyBorder="1" applyAlignment="1">
      <alignment horizontal="center" vertical="top"/>
    </xf>
    <xf numFmtId="49" fontId="5" fillId="3" borderId="10" xfId="0" applyNumberFormat="1" applyFont="1" applyFill="1" applyBorder="1" applyAlignment="1">
      <alignment vertical="top"/>
    </xf>
    <xf numFmtId="49" fontId="0" fillId="3" borderId="10" xfId="0" applyNumberFormat="1" applyFont="1" applyFill="1" applyBorder="1" applyAlignment="1">
      <alignment vertical="top" wrapText="1"/>
    </xf>
    <xf numFmtId="0" fontId="0" fillId="3" borderId="10" xfId="0" applyFont="1" applyFill="1" applyBorder="1" applyAlignment="1">
      <alignment horizontal="center" vertical="top"/>
    </xf>
    <xf numFmtId="0" fontId="5" fillId="3" borderId="10" xfId="0" applyFont="1" applyFill="1" applyBorder="1" applyAlignment="1">
      <alignment vertical="top"/>
    </xf>
    <xf numFmtId="0" fontId="0" fillId="3" borderId="10" xfId="0" applyFont="1" applyFill="1" applyBorder="1" applyAlignment="1">
      <alignment vertical="top" wrapText="1"/>
    </xf>
    <xf numFmtId="49" fontId="5" fillId="3" borderId="10" xfId="0" applyNumberFormat="1" applyFont="1" applyFill="1" applyBorder="1" applyAlignment="1">
      <alignment vertical="top" wrapText="1"/>
    </xf>
    <xf numFmtId="0" fontId="0" fillId="3" borderId="139" xfId="0" applyFont="1" applyFill="1" applyBorder="1" applyAlignment="1"/>
    <xf numFmtId="49" fontId="5" fillId="3" borderId="11" xfId="0" applyNumberFormat="1" applyFont="1" applyFill="1" applyBorder="1" applyAlignment="1">
      <alignment vertical="top"/>
    </xf>
    <xf numFmtId="49" fontId="0" fillId="8" borderId="33" xfId="0" applyNumberFormat="1" applyFont="1" applyFill="1" applyBorder="1" applyAlignment="1">
      <alignment vertical="top" wrapText="1"/>
    </xf>
    <xf numFmtId="0" fontId="0" fillId="3" borderId="12" xfId="0" applyFont="1" applyFill="1" applyBorder="1" applyAlignment="1"/>
    <xf numFmtId="0" fontId="0" fillId="3" borderId="140" xfId="0" applyFont="1" applyFill="1" applyBorder="1" applyAlignment="1">
      <alignment vertical="top" wrapText="1"/>
    </xf>
    <xf numFmtId="49" fontId="0" fillId="3" borderId="10" xfId="0" applyNumberFormat="1" applyFont="1" applyFill="1" applyBorder="1" applyAlignment="1">
      <alignment wrapText="1"/>
    </xf>
    <xf numFmtId="49" fontId="0" fillId="3" borderId="10" xfId="0" applyNumberFormat="1" applyFont="1" applyFill="1" applyBorder="1" applyAlignment="1"/>
    <xf numFmtId="0" fontId="0" fillId="0" borderId="0" xfId="0" applyNumberFormat="1" applyFont="1" applyAlignment="1"/>
    <xf numFmtId="0" fontId="6" fillId="3" borderId="23" xfId="0" applyFont="1" applyFill="1" applyBorder="1" applyAlignment="1">
      <alignment horizontal="center" vertical="center"/>
    </xf>
    <xf numFmtId="49" fontId="5" fillId="9" borderId="118" xfId="0" applyNumberFormat="1" applyFont="1" applyFill="1" applyBorder="1" applyAlignment="1">
      <alignment horizontal="center" vertical="center"/>
    </xf>
    <xf numFmtId="0" fontId="0" fillId="3" borderId="145" xfId="0" applyFont="1" applyFill="1" applyBorder="1" applyAlignment="1">
      <alignment vertical="center"/>
    </xf>
    <xf numFmtId="0" fontId="5" fillId="3" borderId="35"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149" xfId="0" applyFont="1" applyFill="1" applyBorder="1" applyAlignment="1">
      <alignment vertical="center"/>
    </xf>
    <xf numFmtId="49" fontId="0" fillId="3" borderId="150" xfId="0" applyNumberFormat="1" applyFont="1" applyFill="1" applyBorder="1" applyAlignment="1">
      <alignment vertical="center"/>
    </xf>
    <xf numFmtId="49" fontId="0" fillId="3" borderId="151" xfId="0" applyNumberFormat="1" applyFont="1" applyFill="1" applyBorder="1" applyAlignment="1">
      <alignment vertical="center"/>
    </xf>
    <xf numFmtId="49" fontId="0" fillId="3" borderId="152" xfId="0" applyNumberFormat="1" applyFont="1" applyFill="1" applyBorder="1" applyAlignment="1">
      <alignment vertical="center"/>
    </xf>
    <xf numFmtId="0" fontId="0" fillId="3" borderId="35" xfId="0" applyFont="1" applyFill="1" applyBorder="1" applyAlignment="1">
      <alignment vertical="center"/>
    </xf>
    <xf numFmtId="0" fontId="2" fillId="3" borderId="148" xfId="0" applyNumberFormat="1" applyFont="1" applyFill="1" applyBorder="1" applyAlignment="1">
      <alignment horizontal="center" vertical="center"/>
    </xf>
    <xf numFmtId="0" fontId="0" fillId="3" borderId="148" xfId="0" applyNumberFormat="1" applyFont="1" applyFill="1" applyBorder="1" applyAlignment="1">
      <alignment vertical="center"/>
    </xf>
    <xf numFmtId="0" fontId="0" fillId="3" borderId="148" xfId="0" applyNumberFormat="1" applyFont="1" applyFill="1" applyBorder="1" applyAlignment="1">
      <alignment horizontal="center" vertical="center"/>
    </xf>
    <xf numFmtId="49" fontId="5" fillId="3" borderId="153" xfId="0" applyNumberFormat="1" applyFont="1" applyFill="1" applyBorder="1" applyAlignment="1">
      <alignment horizontal="center" vertical="center"/>
    </xf>
    <xf numFmtId="0" fontId="0" fillId="3" borderId="153" xfId="0" applyFont="1" applyFill="1" applyBorder="1" applyAlignment="1">
      <alignment vertical="center"/>
    </xf>
    <xf numFmtId="49" fontId="0" fillId="3" borderId="9" xfId="0" applyNumberFormat="1" applyFont="1" applyFill="1" applyBorder="1" applyAlignment="1">
      <alignment vertical="center"/>
    </xf>
    <xf numFmtId="49" fontId="0" fillId="3" borderId="10" xfId="0" applyNumberFormat="1" applyFont="1" applyFill="1" applyBorder="1" applyAlignment="1">
      <alignment vertical="center"/>
    </xf>
    <xf numFmtId="49" fontId="0" fillId="3" borderId="154" xfId="0" applyNumberFormat="1" applyFont="1" applyFill="1" applyBorder="1" applyAlignment="1">
      <alignment vertical="center"/>
    </xf>
    <xf numFmtId="0" fontId="0" fillId="3" borderId="32"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156" xfId="0" applyFont="1" applyFill="1" applyBorder="1" applyAlignment="1">
      <alignment horizontal="center" vertical="center"/>
    </xf>
    <xf numFmtId="0" fontId="5" fillId="3" borderId="157" xfId="0" applyFont="1" applyFill="1" applyBorder="1" applyAlignment="1">
      <alignment horizontal="center" vertical="center"/>
    </xf>
    <xf numFmtId="0" fontId="0" fillId="3" borderId="157" xfId="0" applyFont="1" applyFill="1" applyBorder="1" applyAlignment="1">
      <alignment vertical="center"/>
    </xf>
    <xf numFmtId="0" fontId="0" fillId="3" borderId="158" xfId="0" applyFont="1" applyFill="1" applyBorder="1" applyAlignment="1">
      <alignment horizontal="center" vertical="center"/>
    </xf>
    <xf numFmtId="0" fontId="0" fillId="3" borderId="12" xfId="0" applyFont="1" applyFill="1" applyBorder="1" applyAlignment="1">
      <alignment horizontal="center" vertical="center"/>
    </xf>
    <xf numFmtId="49" fontId="0" fillId="3" borderId="159" xfId="0" applyNumberFormat="1" applyFont="1" applyFill="1" applyBorder="1" applyAlignment="1">
      <alignment vertical="center"/>
    </xf>
    <xf numFmtId="49" fontId="0" fillId="3" borderId="141" xfId="0" applyNumberFormat="1" applyFont="1" applyFill="1" applyBorder="1" applyAlignment="1">
      <alignment vertical="center"/>
    </xf>
    <xf numFmtId="49" fontId="0" fillId="3" borderId="160" xfId="0" applyNumberFormat="1" applyFont="1" applyFill="1" applyBorder="1" applyAlignment="1">
      <alignment vertical="center"/>
    </xf>
    <xf numFmtId="0" fontId="0" fillId="3" borderId="32" xfId="0" applyFont="1" applyFill="1" applyBorder="1" applyAlignment="1">
      <alignment vertical="center"/>
    </xf>
    <xf numFmtId="0" fontId="0" fillId="3" borderId="16"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9" xfId="0" applyFont="1" applyFill="1" applyBorder="1" applyAlignment="1">
      <alignment vertical="center"/>
    </xf>
    <xf numFmtId="0" fontId="0" fillId="3" borderId="151" xfId="0" applyFont="1" applyFill="1" applyBorder="1" applyAlignment="1">
      <alignment vertical="center"/>
    </xf>
    <xf numFmtId="0" fontId="0" fillId="3" borderId="6" xfId="0" applyFont="1" applyFill="1" applyBorder="1" applyAlignment="1">
      <alignment vertical="center"/>
    </xf>
    <xf numFmtId="0" fontId="0" fillId="3" borderId="161" xfId="0" applyFont="1" applyFill="1" applyBorder="1" applyAlignment="1">
      <alignment vertical="center"/>
    </xf>
    <xf numFmtId="0" fontId="0" fillId="3" borderId="34" xfId="0" applyFont="1" applyFill="1" applyBorder="1" applyAlignment="1">
      <alignment vertical="center"/>
    </xf>
    <xf numFmtId="0" fontId="0" fillId="3" borderId="162" xfId="0" applyFont="1" applyFill="1" applyBorder="1" applyAlignment="1">
      <alignment vertical="center"/>
    </xf>
    <xf numFmtId="0" fontId="5" fillId="3" borderId="32"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39" xfId="0" applyFont="1" applyFill="1" applyBorder="1" applyAlignment="1">
      <alignment vertical="center"/>
    </xf>
    <xf numFmtId="0" fontId="0" fillId="3" borderId="61" xfId="0" applyFont="1" applyFill="1" applyBorder="1" applyAlignment="1">
      <alignment horizontal="center" vertical="center"/>
    </xf>
    <xf numFmtId="0" fontId="0" fillId="3" borderId="163" xfId="0" applyFont="1" applyFill="1" applyBorder="1" applyAlignment="1">
      <alignment vertical="center"/>
    </xf>
    <xf numFmtId="0" fontId="0" fillId="3" borderId="10" xfId="0" applyFont="1" applyFill="1" applyBorder="1" applyAlignment="1">
      <alignment vertical="center"/>
    </xf>
    <xf numFmtId="0" fontId="0" fillId="3" borderId="164" xfId="0" applyFont="1" applyFill="1" applyBorder="1" applyAlignment="1">
      <alignment vertical="center"/>
    </xf>
    <xf numFmtId="0" fontId="5" fillId="3" borderId="164" xfId="0" applyFont="1" applyFill="1" applyBorder="1" applyAlignment="1">
      <alignment horizontal="center" vertical="center"/>
    </xf>
    <xf numFmtId="0" fontId="5" fillId="3" borderId="61" xfId="0" applyFont="1" applyFill="1" applyBorder="1" applyAlignment="1">
      <alignment horizontal="center" vertical="center"/>
    </xf>
    <xf numFmtId="0" fontId="0" fillId="3" borderId="165" xfId="0" applyFont="1" applyFill="1" applyBorder="1" applyAlignment="1">
      <alignment vertical="center"/>
    </xf>
    <xf numFmtId="0" fontId="5" fillId="3" borderId="10" xfId="0" applyFont="1" applyFill="1" applyBorder="1" applyAlignment="1">
      <alignment horizontal="center" vertical="center"/>
    </xf>
    <xf numFmtId="0" fontId="0" fillId="3" borderId="166" xfId="0" applyFont="1" applyFill="1" applyBorder="1" applyAlignment="1">
      <alignment vertical="center"/>
    </xf>
    <xf numFmtId="0" fontId="0" fillId="3" borderId="167" xfId="0" applyFont="1" applyFill="1" applyBorder="1" applyAlignment="1">
      <alignment vertical="center"/>
    </xf>
    <xf numFmtId="0" fontId="0" fillId="3" borderId="168" xfId="0" applyFont="1" applyFill="1" applyBorder="1" applyAlignment="1">
      <alignment vertical="center"/>
    </xf>
    <xf numFmtId="0" fontId="0" fillId="9" borderId="169" xfId="0" applyFont="1" applyFill="1" applyBorder="1" applyAlignment="1">
      <alignment vertical="center"/>
    </xf>
    <xf numFmtId="49" fontId="7" fillId="9" borderId="170" xfId="0" applyNumberFormat="1" applyFont="1" applyFill="1" applyBorder="1" applyAlignment="1">
      <alignment horizontal="center" vertical="center"/>
    </xf>
    <xf numFmtId="0" fontId="0" fillId="9" borderId="170" xfId="0" applyFont="1" applyFill="1" applyBorder="1" applyAlignment="1">
      <alignment vertical="center"/>
    </xf>
    <xf numFmtId="0" fontId="0" fillId="9" borderId="171" xfId="0" applyFont="1" applyFill="1" applyBorder="1" applyAlignment="1">
      <alignment vertical="center"/>
    </xf>
    <xf numFmtId="0" fontId="5" fillId="3" borderId="172" xfId="0" applyNumberFormat="1" applyFont="1" applyFill="1" applyBorder="1" applyAlignment="1">
      <alignment horizontal="center" vertical="center"/>
    </xf>
    <xf numFmtId="0" fontId="0" fillId="3" borderId="35" xfId="0" applyFont="1" applyFill="1" applyBorder="1" applyAlignment="1">
      <alignment horizontal="left" vertical="center"/>
    </xf>
    <xf numFmtId="0" fontId="0" fillId="3" borderId="164" xfId="0" applyFont="1" applyFill="1" applyBorder="1" applyAlignment="1">
      <alignment horizontal="left" vertical="center"/>
    </xf>
    <xf numFmtId="0" fontId="0" fillId="3" borderId="61" xfId="0" applyFont="1" applyFill="1" applyBorder="1" applyAlignment="1">
      <alignment horizontal="left" vertical="center"/>
    </xf>
    <xf numFmtId="0" fontId="0" fillId="3" borderId="10" xfId="0" applyFont="1" applyFill="1" applyBorder="1" applyAlignment="1">
      <alignment horizontal="left" vertical="center"/>
    </xf>
    <xf numFmtId="0" fontId="5" fillId="3" borderId="173" xfId="0" applyNumberFormat="1" applyFont="1" applyFill="1" applyBorder="1" applyAlignment="1">
      <alignment horizontal="center" vertical="center"/>
    </xf>
    <xf numFmtId="0" fontId="5" fillId="3" borderId="174" xfId="0" applyNumberFormat="1" applyFont="1" applyFill="1" applyBorder="1" applyAlignment="1">
      <alignment horizontal="center" vertical="center"/>
    </xf>
    <xf numFmtId="0" fontId="5" fillId="3" borderId="165" xfId="0" applyFont="1" applyFill="1" applyBorder="1" applyAlignment="1">
      <alignment horizontal="center" vertical="center"/>
    </xf>
    <xf numFmtId="0" fontId="0" fillId="3" borderId="177" xfId="0" applyFont="1" applyFill="1" applyBorder="1" applyAlignment="1">
      <alignment horizontal="left" vertical="center"/>
    </xf>
    <xf numFmtId="0" fontId="5" fillId="3" borderId="140" xfId="0" applyFont="1" applyFill="1" applyBorder="1" applyAlignment="1">
      <alignment horizontal="center" vertical="center"/>
    </xf>
    <xf numFmtId="0" fontId="0" fillId="3" borderId="140" xfId="0" applyFont="1" applyFill="1" applyBorder="1" applyAlignment="1">
      <alignment horizontal="left" vertical="center"/>
    </xf>
    <xf numFmtId="0" fontId="0" fillId="3" borderId="178" xfId="0" applyFont="1" applyFill="1" applyBorder="1" applyAlignment="1">
      <alignment horizontal="left" vertical="center"/>
    </xf>
    <xf numFmtId="0" fontId="0" fillId="3" borderId="179" xfId="0" applyFont="1" applyFill="1" applyBorder="1" applyAlignment="1">
      <alignment horizontal="left" vertical="center"/>
    </xf>
    <xf numFmtId="0" fontId="2" fillId="2" borderId="42" xfId="0" applyNumberFormat="1" applyFont="1" applyFill="1" applyBorder="1" applyAlignment="1">
      <alignment horizontal="center" vertical="center"/>
    </xf>
    <xf numFmtId="0" fontId="0" fillId="3" borderId="43" xfId="0" applyFont="1" applyFill="1" applyBorder="1" applyAlignment="1"/>
    <xf numFmtId="0" fontId="2" fillId="2" borderId="27" xfId="0" applyNumberFormat="1" applyFont="1" applyFill="1" applyBorder="1" applyAlignment="1">
      <alignment horizontal="center" vertical="center"/>
    </xf>
    <xf numFmtId="0" fontId="0" fillId="3" borderId="28" xfId="0" applyFont="1" applyFill="1" applyBorder="1" applyAlignment="1"/>
    <xf numFmtId="49" fontId="2" fillId="2" borderId="127" xfId="0" applyNumberFormat="1" applyFont="1" applyFill="1" applyBorder="1" applyAlignment="1">
      <alignment horizontal="center" vertical="center"/>
    </xf>
    <xf numFmtId="0" fontId="2" fillId="2" borderId="128" xfId="0" applyFont="1" applyFill="1" applyBorder="1" applyAlignment="1">
      <alignment horizontal="center" vertical="center"/>
    </xf>
    <xf numFmtId="49" fontId="2" fillId="4" borderId="127" xfId="0" applyNumberFormat="1" applyFont="1" applyFill="1" applyBorder="1" applyAlignment="1">
      <alignment horizontal="center" vertical="center"/>
    </xf>
    <xf numFmtId="0" fontId="2" fillId="4" borderId="128" xfId="0" applyFont="1" applyFill="1" applyBorder="1" applyAlignment="1">
      <alignment horizontal="center" vertical="center"/>
    </xf>
    <xf numFmtId="49" fontId="2" fillId="2" borderId="130" xfId="0" applyNumberFormat="1" applyFont="1" applyFill="1" applyBorder="1" applyAlignment="1">
      <alignment horizontal="center" vertical="center"/>
    </xf>
    <xf numFmtId="0" fontId="2" fillId="2" borderId="131" xfId="0" applyFont="1" applyFill="1" applyBorder="1" applyAlignment="1">
      <alignment horizontal="center" vertical="center"/>
    </xf>
    <xf numFmtId="49" fontId="2" fillId="4" borderId="130" xfId="0" applyNumberFormat="1" applyFont="1" applyFill="1" applyBorder="1" applyAlignment="1">
      <alignment horizontal="center" vertical="center"/>
    </xf>
    <xf numFmtId="0" fontId="2" fillId="4" borderId="131" xfId="0" applyFont="1" applyFill="1" applyBorder="1" applyAlignment="1">
      <alignment horizontal="center" vertical="center"/>
    </xf>
    <xf numFmtId="0" fontId="2" fillId="3" borderId="128" xfId="0" applyFont="1" applyFill="1" applyBorder="1" applyAlignment="1">
      <alignment horizontal="center" vertical="center"/>
    </xf>
    <xf numFmtId="49" fontId="2" fillId="4" borderId="125" xfId="0" applyNumberFormat="1" applyFont="1" applyFill="1" applyBorder="1" applyAlignment="1">
      <alignment horizontal="center" vertical="center"/>
    </xf>
    <xf numFmtId="0" fontId="2" fillId="4" borderId="126" xfId="0"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8" xfId="0" applyNumberFormat="1" applyFont="1" applyFill="1" applyBorder="1" applyAlignment="1">
      <alignment horizontal="center" vertical="center"/>
    </xf>
    <xf numFmtId="49" fontId="2" fillId="2" borderId="123" xfId="0" applyNumberFormat="1" applyFont="1" applyFill="1" applyBorder="1" applyAlignment="1">
      <alignment horizontal="center" vertical="center"/>
    </xf>
    <xf numFmtId="0" fontId="2" fillId="3" borderId="124" xfId="0" applyFont="1" applyFill="1" applyBorder="1" applyAlignment="1">
      <alignment horizontal="center" vertical="center"/>
    </xf>
    <xf numFmtId="49" fontId="2" fillId="3" borderId="108" xfId="0" applyNumberFormat="1" applyFont="1" applyFill="1" applyBorder="1" applyAlignment="1">
      <alignment horizontal="left" vertical="center"/>
    </xf>
    <xf numFmtId="0" fontId="2" fillId="3" borderId="109" xfId="0" applyFont="1" applyFill="1" applyBorder="1" applyAlignment="1">
      <alignment horizontal="left" vertical="center"/>
    </xf>
    <xf numFmtId="0" fontId="2" fillId="3" borderId="110" xfId="0" applyFont="1" applyFill="1" applyBorder="1" applyAlignment="1">
      <alignment horizontal="left" vertical="center"/>
    </xf>
    <xf numFmtId="49" fontId="2" fillId="2" borderId="120" xfId="0" applyNumberFormat="1" applyFont="1" applyFill="1" applyBorder="1" applyAlignment="1">
      <alignment horizontal="center" vertical="center"/>
    </xf>
    <xf numFmtId="0" fontId="2" fillId="3" borderId="121" xfId="0" applyFont="1" applyFill="1" applyBorder="1" applyAlignment="1">
      <alignment horizontal="center" vertical="center"/>
    </xf>
    <xf numFmtId="49" fontId="2" fillId="3" borderId="99" xfId="0" applyNumberFormat="1" applyFont="1" applyFill="1" applyBorder="1" applyAlignment="1">
      <alignment horizontal="left" vertical="center"/>
    </xf>
    <xf numFmtId="0" fontId="2" fillId="3" borderId="100" xfId="0" applyFont="1" applyFill="1" applyBorder="1" applyAlignment="1">
      <alignment horizontal="left" vertical="center"/>
    </xf>
    <xf numFmtId="0" fontId="2" fillId="3" borderId="101" xfId="0" applyFont="1" applyFill="1" applyBorder="1" applyAlignment="1">
      <alignment horizontal="left" vertical="center"/>
    </xf>
    <xf numFmtId="0" fontId="2" fillId="7" borderId="46" xfId="0" applyNumberFormat="1" applyFont="1" applyFill="1" applyBorder="1" applyAlignment="1">
      <alignment horizontal="center" vertical="center"/>
    </xf>
    <xf numFmtId="0" fontId="2" fillId="7" borderId="51" xfId="0" applyFont="1" applyFill="1" applyBorder="1" applyAlignment="1">
      <alignment horizontal="center" vertical="center"/>
    </xf>
    <xf numFmtId="0" fontId="2" fillId="7" borderId="41" xfId="0" applyNumberFormat="1" applyFont="1" applyFill="1" applyBorder="1" applyAlignment="1">
      <alignment horizontal="center" vertical="center"/>
    </xf>
    <xf numFmtId="0" fontId="2" fillId="7" borderId="44"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26" xfId="0" applyNumberFormat="1" applyFont="1" applyFill="1" applyBorder="1" applyAlignment="1">
      <alignment horizontal="center" vertical="center"/>
    </xf>
    <xf numFmtId="0" fontId="2" fillId="7" borderId="31" xfId="0" applyFont="1" applyFill="1" applyBorder="1" applyAlignment="1">
      <alignment horizontal="center" vertical="center"/>
    </xf>
    <xf numFmtId="49" fontId="2" fillId="7" borderId="116" xfId="0" applyNumberFormat="1" applyFont="1" applyFill="1" applyBorder="1" applyAlignment="1">
      <alignment horizontal="center" vertical="center"/>
    </xf>
    <xf numFmtId="0" fontId="2" fillId="7" borderId="117" xfId="0" applyFont="1" applyFill="1" applyBorder="1" applyAlignment="1">
      <alignment horizontal="center" vertical="center"/>
    </xf>
    <xf numFmtId="49" fontId="2" fillId="3" borderId="92" xfId="0" applyNumberFormat="1" applyFont="1" applyFill="1" applyBorder="1" applyAlignment="1">
      <alignment horizontal="left" vertical="center"/>
    </xf>
    <xf numFmtId="0" fontId="2" fillId="3" borderId="93" xfId="0" applyFont="1" applyFill="1" applyBorder="1" applyAlignment="1">
      <alignment horizontal="left" vertical="center"/>
    </xf>
    <xf numFmtId="0" fontId="2" fillId="3" borderId="94" xfId="0" applyFont="1" applyFill="1" applyBorder="1" applyAlignment="1">
      <alignment horizontal="left" vertical="center"/>
    </xf>
    <xf numFmtId="0" fontId="2" fillId="7" borderId="46" xfId="0" applyFont="1" applyFill="1" applyBorder="1" applyAlignment="1">
      <alignment horizontal="center" vertical="center"/>
    </xf>
    <xf numFmtId="49" fontId="2" fillId="3" borderId="85" xfId="0" applyNumberFormat="1" applyFont="1" applyFill="1" applyBorder="1" applyAlignment="1">
      <alignment horizontal="left" vertical="center"/>
    </xf>
    <xf numFmtId="0" fontId="2" fillId="3" borderId="86" xfId="0" applyFont="1" applyFill="1" applyBorder="1" applyAlignment="1">
      <alignment horizontal="left" vertical="center"/>
    </xf>
    <xf numFmtId="0" fontId="2" fillId="3" borderId="87" xfId="0" applyFont="1" applyFill="1" applyBorder="1" applyAlignment="1">
      <alignment horizontal="left" vertical="center"/>
    </xf>
    <xf numFmtId="0" fontId="2" fillId="7" borderId="26" xfId="0" applyFont="1" applyFill="1" applyBorder="1" applyAlignment="1">
      <alignment horizontal="center" vertical="center"/>
    </xf>
    <xf numFmtId="0" fontId="2" fillId="5" borderId="70" xfId="0" applyNumberFormat="1" applyFont="1" applyFill="1" applyBorder="1" applyAlignment="1">
      <alignment horizontal="center" vertical="center"/>
    </xf>
    <xf numFmtId="0" fontId="2" fillId="6" borderId="67" xfId="0" applyFont="1" applyFill="1" applyBorder="1" applyAlignment="1">
      <alignment horizontal="center" vertical="center"/>
    </xf>
    <xf numFmtId="49" fontId="2" fillId="5" borderId="66" xfId="0" applyNumberFormat="1" applyFont="1" applyFill="1" applyBorder="1" applyAlignment="1">
      <alignment horizontal="center" vertical="center"/>
    </xf>
    <xf numFmtId="49" fontId="3" fillId="3" borderId="134" xfId="0" applyNumberFormat="1" applyFont="1" applyFill="1" applyBorder="1" applyAlignment="1">
      <alignment horizontal="left" vertical="center"/>
    </xf>
    <xf numFmtId="49" fontId="3" fillId="3" borderId="135" xfId="0" applyNumberFormat="1" applyFont="1" applyFill="1" applyBorder="1" applyAlignment="1">
      <alignment horizontal="left" vertical="center"/>
    </xf>
    <xf numFmtId="49" fontId="3" fillId="3" borderId="86" xfId="0" applyNumberFormat="1" applyFont="1" applyFill="1" applyBorder="1" applyAlignment="1">
      <alignment horizontal="left" vertical="center"/>
    </xf>
    <xf numFmtId="49" fontId="3" fillId="3" borderId="136" xfId="0" applyNumberFormat="1" applyFont="1" applyFill="1" applyBorder="1" applyAlignment="1">
      <alignment horizontal="left" vertical="center"/>
    </xf>
    <xf numFmtId="0" fontId="2" fillId="7" borderId="45" xfId="0" applyNumberFormat="1" applyFont="1" applyFill="1" applyBorder="1" applyAlignment="1">
      <alignment horizontal="center" vertical="center"/>
    </xf>
    <xf numFmtId="0" fontId="2" fillId="7" borderId="40" xfId="0" applyNumberFormat="1" applyFont="1" applyFill="1" applyBorder="1" applyAlignment="1">
      <alignment horizontal="center" vertical="center"/>
    </xf>
    <xf numFmtId="49" fontId="2" fillId="3" borderId="78" xfId="0" applyNumberFormat="1" applyFont="1" applyFill="1" applyBorder="1" applyAlignment="1">
      <alignment horizontal="left" vertical="center"/>
    </xf>
    <xf numFmtId="0" fontId="2" fillId="3" borderId="79" xfId="0" applyFont="1" applyFill="1" applyBorder="1" applyAlignment="1">
      <alignment horizontal="left" vertical="center"/>
    </xf>
    <xf numFmtId="0" fontId="2" fillId="3" borderId="80" xfId="0" applyFont="1" applyFill="1" applyBorder="1" applyAlignment="1">
      <alignment horizontal="left" vertical="center"/>
    </xf>
    <xf numFmtId="49" fontId="2" fillId="5" borderId="72" xfId="0" applyNumberFormat="1" applyFont="1" applyFill="1" applyBorder="1" applyAlignment="1">
      <alignment horizontal="center"/>
    </xf>
    <xf numFmtId="0" fontId="0" fillId="3" borderId="73" xfId="0" applyFont="1" applyFill="1" applyBorder="1" applyAlignment="1"/>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2" fillId="3" borderId="11" xfId="0" applyNumberFormat="1" applyFont="1" applyFill="1" applyBorder="1" applyAlignment="1">
      <alignment horizontal="center" vertical="center"/>
    </xf>
    <xf numFmtId="0" fontId="2" fillId="3" borderId="12" xfId="0" applyFont="1" applyFill="1" applyBorder="1" applyAlignment="1">
      <alignment horizontal="center" vertical="center"/>
    </xf>
    <xf numFmtId="0" fontId="2" fillId="2" borderId="43" xfId="0" applyFont="1" applyFill="1" applyBorder="1" applyAlignment="1">
      <alignment horizontal="center"/>
    </xf>
    <xf numFmtId="0" fontId="1" fillId="4" borderId="52" xfId="0" applyFont="1" applyFill="1" applyBorder="1" applyAlignment="1">
      <alignment horizontal="center" vertical="center"/>
    </xf>
    <xf numFmtId="0" fontId="1" fillId="4" borderId="53" xfId="0" applyFont="1" applyFill="1" applyBorder="1" applyAlignment="1">
      <alignment horizontal="center" vertical="center"/>
    </xf>
    <xf numFmtId="0" fontId="1" fillId="4" borderId="54" xfId="0" applyFont="1" applyFill="1" applyBorder="1" applyAlignment="1">
      <alignment horizontal="center" vertical="center"/>
    </xf>
    <xf numFmtId="49" fontId="2" fillId="5" borderId="70" xfId="0" applyNumberFormat="1" applyFont="1" applyFill="1" applyBorder="1" applyAlignment="1">
      <alignment horizontal="center" vertical="center"/>
    </xf>
    <xf numFmtId="49" fontId="2" fillId="5" borderId="71" xfId="0" applyNumberFormat="1" applyFont="1" applyFill="1" applyBorder="1" applyAlignment="1">
      <alignment horizontal="center" vertical="center"/>
    </xf>
    <xf numFmtId="49" fontId="2" fillId="5" borderId="67" xfId="0" applyNumberFormat="1"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2" fillId="2" borderId="49" xfId="0" applyNumberFormat="1" applyFont="1" applyFill="1" applyBorder="1" applyAlignment="1">
      <alignment horizontal="center" vertical="center"/>
    </xf>
    <xf numFmtId="0" fontId="2" fillId="2" borderId="50" xfId="0" applyFont="1" applyFill="1" applyBorder="1" applyAlignment="1">
      <alignment horizontal="center"/>
    </xf>
    <xf numFmtId="0" fontId="2" fillId="2" borderId="29" xfId="0" applyNumberFormat="1" applyFont="1" applyFill="1" applyBorder="1" applyAlignment="1">
      <alignment horizontal="center" vertical="center"/>
    </xf>
    <xf numFmtId="0" fontId="2" fillId="2" borderId="30" xfId="0" applyFont="1" applyFill="1" applyBorder="1" applyAlignment="1">
      <alignment horizontal="center"/>
    </xf>
    <xf numFmtId="49" fontId="1" fillId="2" borderId="5" xfId="0" applyNumberFormat="1"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49" fontId="2" fillId="3" borderId="11" xfId="0" applyNumberFormat="1" applyFont="1" applyFill="1" applyBorder="1" applyAlignment="1">
      <alignment horizontal="center" wrapText="1"/>
    </xf>
    <xf numFmtId="0" fontId="2" fillId="3" borderId="12" xfId="0" applyFont="1" applyFill="1" applyBorder="1" applyAlignment="1">
      <alignment horizontal="center" wrapText="1"/>
    </xf>
    <xf numFmtId="14" fontId="1" fillId="3" borderId="32" xfId="0" applyNumberFormat="1" applyFont="1" applyFill="1" applyBorder="1" applyAlignment="1">
      <alignment horizontal="center" vertical="center"/>
    </xf>
    <xf numFmtId="14" fontId="1" fillId="3" borderId="33" xfId="0" applyNumberFormat="1" applyFont="1" applyFill="1" applyBorder="1" applyAlignment="1">
      <alignment horizontal="center" vertical="center"/>
    </xf>
    <xf numFmtId="14" fontId="1" fillId="3" borderId="34" xfId="0" applyNumberFormat="1" applyFont="1" applyFill="1" applyBorder="1" applyAlignment="1">
      <alignment horizontal="center" vertical="center"/>
    </xf>
    <xf numFmtId="0" fontId="0" fillId="3" borderId="67" xfId="0" applyFont="1" applyFill="1" applyBorder="1" applyAlignment="1"/>
    <xf numFmtId="0" fontId="2" fillId="7" borderId="25" xfId="0" applyNumberFormat="1" applyFont="1" applyFill="1" applyBorder="1" applyAlignment="1">
      <alignment horizontal="center" vertical="center"/>
    </xf>
    <xf numFmtId="49" fontId="1" fillId="2" borderId="3" xfId="0" applyNumberFormat="1" applyFont="1" applyFill="1" applyBorder="1" applyAlignment="1">
      <alignment horizontal="center"/>
    </xf>
    <xf numFmtId="0" fontId="1" fillId="3" borderId="4" xfId="0" applyFont="1" applyFill="1" applyBorder="1" applyAlignment="1">
      <alignment horizontal="center"/>
    </xf>
    <xf numFmtId="164" fontId="1" fillId="4" borderId="32" xfId="0" applyNumberFormat="1" applyFont="1" applyFill="1" applyBorder="1" applyAlignment="1">
      <alignment horizontal="center" vertical="center"/>
    </xf>
    <xf numFmtId="164" fontId="1" fillId="4" borderId="33" xfId="0" applyNumberFormat="1" applyFont="1" applyFill="1" applyBorder="1" applyAlignment="1">
      <alignment horizontal="center" vertical="center"/>
    </xf>
    <xf numFmtId="164" fontId="1" fillId="4" borderId="34" xfId="0" applyNumberFormat="1" applyFont="1" applyFill="1" applyBorder="1" applyAlignment="1">
      <alignment horizontal="center" vertical="center"/>
    </xf>
    <xf numFmtId="49" fontId="1" fillId="3" borderId="114" xfId="0" applyNumberFormat="1" applyFont="1" applyFill="1" applyBorder="1" applyAlignment="1">
      <alignment horizontal="left" vertical="center"/>
    </xf>
    <xf numFmtId="0" fontId="1" fillId="3" borderId="115" xfId="0" applyFont="1" applyFill="1" applyBorder="1" applyAlignment="1">
      <alignment horizontal="left" vertic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2" fillId="2" borderId="47" xfId="0" applyNumberFormat="1" applyFont="1" applyFill="1" applyBorder="1" applyAlignment="1">
      <alignment horizontal="center" vertical="center"/>
    </xf>
    <xf numFmtId="0" fontId="0" fillId="3" borderId="48" xfId="0" applyFont="1" applyFill="1" applyBorder="1" applyAlignment="1"/>
    <xf numFmtId="49" fontId="4" fillId="3" borderId="10" xfId="0" applyNumberFormat="1" applyFont="1" applyFill="1" applyBorder="1" applyAlignment="1">
      <alignment horizontal="center" vertical="top"/>
    </xf>
    <xf numFmtId="0" fontId="4" fillId="3" borderId="10" xfId="0" applyFont="1" applyFill="1" applyBorder="1" applyAlignment="1">
      <alignment horizontal="center" vertical="top"/>
    </xf>
    <xf numFmtId="0" fontId="6" fillId="3" borderId="143" xfId="0" applyFont="1" applyFill="1" applyBorder="1" applyAlignment="1">
      <alignment horizontal="center" vertical="center"/>
    </xf>
    <xf numFmtId="0" fontId="0" fillId="3" borderId="143" xfId="0" applyFont="1" applyFill="1" applyBorder="1" applyAlignment="1">
      <alignment vertical="center"/>
    </xf>
    <xf numFmtId="49" fontId="0" fillId="5" borderId="148" xfId="0" applyNumberFormat="1" applyFont="1" applyFill="1" applyBorder="1" applyAlignment="1">
      <alignment horizontal="center" vertical="center"/>
    </xf>
    <xf numFmtId="0" fontId="0" fillId="3" borderId="148" xfId="0" applyFont="1" applyFill="1" applyBorder="1" applyAlignment="1"/>
    <xf numFmtId="49" fontId="0" fillId="5" borderId="148" xfId="0" applyNumberFormat="1" applyFont="1" applyFill="1" applyBorder="1" applyAlignment="1">
      <alignment vertical="center"/>
    </xf>
    <xf numFmtId="0" fontId="0" fillId="3" borderId="148" xfId="0" applyFont="1" applyFill="1" applyBorder="1" applyAlignment="1">
      <alignment vertical="center"/>
    </xf>
    <xf numFmtId="0" fontId="0" fillId="3" borderId="144" xfId="0" applyFont="1" applyFill="1" applyBorder="1" applyAlignment="1"/>
    <xf numFmtId="0" fontId="0" fillId="3" borderId="143" xfId="0" applyFont="1" applyFill="1" applyBorder="1" applyAlignment="1"/>
    <xf numFmtId="49" fontId="0" fillId="3" borderId="9" xfId="0" applyNumberFormat="1" applyFont="1" applyFill="1" applyBorder="1" applyAlignment="1">
      <alignment horizontal="left" vertical="center"/>
    </xf>
    <xf numFmtId="0" fontId="0" fillId="3" borderId="10" xfId="0" applyFont="1" applyFill="1" applyBorder="1" applyAlignment="1">
      <alignment horizontal="left" vertical="center"/>
    </xf>
    <xf numFmtId="0" fontId="0" fillId="3" borderId="154" xfId="0" applyFont="1" applyFill="1" applyBorder="1" applyAlignment="1">
      <alignment horizontal="left" vertical="center"/>
    </xf>
    <xf numFmtId="49" fontId="0" fillId="3" borderId="150" xfId="0" applyNumberFormat="1" applyFont="1" applyFill="1" applyBorder="1" applyAlignment="1">
      <alignment horizontal="left" vertical="center"/>
    </xf>
    <xf numFmtId="0" fontId="0" fillId="3" borderId="151" xfId="0" applyFont="1" applyFill="1" applyBorder="1" applyAlignment="1">
      <alignment horizontal="left" vertical="center"/>
    </xf>
    <xf numFmtId="0" fontId="0" fillId="3" borderId="152" xfId="0" applyFont="1" applyFill="1" applyBorder="1" applyAlignment="1">
      <alignment horizontal="left" vertical="center"/>
    </xf>
    <xf numFmtId="49" fontId="5" fillId="9" borderId="116" xfId="0" applyNumberFormat="1" applyFont="1" applyFill="1" applyBorder="1" applyAlignment="1">
      <alignment horizontal="center" vertical="center"/>
    </xf>
    <xf numFmtId="0" fontId="5" fillId="9" borderId="146" xfId="0" applyFont="1" applyFill="1" applyBorder="1" applyAlignment="1">
      <alignment horizontal="center" vertical="center"/>
    </xf>
    <xf numFmtId="0" fontId="5" fillId="9" borderId="147" xfId="0" applyFont="1" applyFill="1" applyBorder="1" applyAlignment="1">
      <alignment horizontal="center" vertical="center"/>
    </xf>
    <xf numFmtId="0" fontId="0" fillId="3" borderId="165" xfId="0" applyFont="1" applyFill="1" applyBorder="1" applyAlignment="1">
      <alignment horizontal="left" vertical="center"/>
    </xf>
    <xf numFmtId="0" fontId="0" fillId="3" borderId="165" xfId="0" applyFont="1" applyFill="1" applyBorder="1" applyAlignment="1">
      <alignment vertical="center"/>
    </xf>
    <xf numFmtId="49" fontId="6" fillId="3" borderId="141" xfId="0" applyNumberFormat="1" applyFont="1" applyFill="1" applyBorder="1" applyAlignment="1">
      <alignment horizontal="center" vertical="center"/>
    </xf>
    <xf numFmtId="0" fontId="6" fillId="3" borderId="14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42" xfId="0" applyFont="1" applyFill="1" applyBorder="1" applyAlignment="1">
      <alignment horizontal="center" vertical="center"/>
    </xf>
    <xf numFmtId="49" fontId="0" fillId="3" borderId="175" xfId="0" applyNumberFormat="1" applyFont="1" applyFill="1" applyBorder="1" applyAlignment="1">
      <alignment horizontal="left" vertical="center"/>
    </xf>
    <xf numFmtId="0" fontId="0" fillId="3" borderId="166" xfId="0" applyFont="1" applyFill="1" applyBorder="1" applyAlignment="1">
      <alignment horizontal="left" vertical="center"/>
    </xf>
    <xf numFmtId="0" fontId="0" fillId="3" borderId="176" xfId="0" applyFont="1" applyFill="1" applyBorder="1" applyAlignment="1">
      <alignment horizontal="left" vertical="center"/>
    </xf>
    <xf numFmtId="0" fontId="0" fillId="3" borderId="61" xfId="0" applyFont="1" applyFill="1" applyBorder="1" applyAlignment="1">
      <alignment horizontal="left" vertical="center"/>
    </xf>
    <xf numFmtId="0" fontId="0" fillId="3" borderId="61" xfId="0" applyFont="1" applyFill="1" applyBorder="1" applyAlignment="1">
      <alignment vertical="center"/>
    </xf>
    <xf numFmtId="0" fontId="0" fillId="3" borderId="140" xfId="0" applyFont="1" applyFill="1" applyBorder="1" applyAlignment="1">
      <alignment horizontal="left" vertical="center"/>
    </xf>
    <xf numFmtId="0" fontId="0" fillId="3" borderId="140" xfId="0" applyFont="1" applyFill="1" applyBorder="1" applyAlignment="1">
      <alignment vertical="center"/>
    </xf>
  </cellXfs>
  <cellStyles count="1">
    <cellStyle name="Normal" xfId="0" builtinId="0"/>
  </cellStyles>
  <dxfs count="2">
    <dxf>
      <fill>
        <patternFill patternType="solid">
          <fgColor indexed="14"/>
          <bgColor indexed="15"/>
        </patternFill>
      </fill>
    </dxf>
    <dxf>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FFFF99"/>
      <rgbColor rgb="FFAAAAAA"/>
      <rgbColor rgb="FF515151"/>
      <rgbColor rgb="FFFFFFFF"/>
      <rgbColor rgb="FFCCFFCC"/>
      <rgbColor rgb="00000000"/>
      <rgbColor rgb="FFD6E3BC"/>
      <rgbColor rgb="FFDDDDDD"/>
      <rgbColor rgb="FF99CCFF"/>
      <rgbColor rgb="FFFF99CC"/>
      <rgbColor rgb="FFC0C0C0"/>
      <rgbColor rgb="FFD8D8D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A227-3061-414A-9864-15EF13D5EE23}">
  <sheetPr>
    <pageSetUpPr fitToPage="1"/>
  </sheetPr>
  <dimension ref="A1:IU74"/>
  <sheetViews>
    <sheetView showGridLines="0" workbookViewId="0">
      <selection activeCell="E41" sqref="E41"/>
    </sheetView>
  </sheetViews>
  <sheetFormatPr baseColWidth="10" defaultColWidth="10.85546875" defaultRowHeight="12.75" customHeight="1" x14ac:dyDescent="0.2"/>
  <cols>
    <col min="1" max="2" width="4.42578125" style="154" customWidth="1"/>
    <col min="3" max="4" width="17.7109375" style="154" customWidth="1"/>
    <col min="5" max="23" width="4.140625" style="154" customWidth="1"/>
    <col min="24" max="24" width="9.42578125" style="154" customWidth="1"/>
    <col min="25" max="25" width="3" style="154" customWidth="1"/>
    <col min="26" max="26" width="6.140625" style="154" customWidth="1"/>
    <col min="27" max="28" width="24" style="154" customWidth="1"/>
    <col min="29" max="255" width="10.85546875" style="154" customWidth="1"/>
  </cols>
  <sheetData>
    <row r="1" spans="1:255" ht="43.5" customHeight="1" thickBot="1" x14ac:dyDescent="0.25">
      <c r="A1" s="1"/>
      <c r="B1" s="2" t="s">
        <v>0</v>
      </c>
      <c r="C1" s="3" t="s">
        <v>1</v>
      </c>
      <c r="D1" s="3" t="s">
        <v>2</v>
      </c>
      <c r="E1" s="311" t="s">
        <v>3</v>
      </c>
      <c r="F1" s="312"/>
      <c r="G1" s="301" t="s">
        <v>4</v>
      </c>
      <c r="H1" s="302"/>
      <c r="I1" s="302"/>
      <c r="J1" s="303"/>
      <c r="K1" s="4" t="s">
        <v>5</v>
      </c>
      <c r="L1" s="5" t="s">
        <v>6</v>
      </c>
      <c r="M1" s="6" t="s">
        <v>7</v>
      </c>
      <c r="N1" s="304" t="s">
        <v>8</v>
      </c>
      <c r="O1" s="305"/>
      <c r="P1" s="304" t="s">
        <v>9</v>
      </c>
      <c r="Q1" s="305"/>
      <c r="R1" s="6" t="s">
        <v>10</v>
      </c>
      <c r="S1" s="6" t="s">
        <v>11</v>
      </c>
      <c r="T1" s="7" t="s">
        <v>12</v>
      </c>
      <c r="U1" s="8" t="s">
        <v>13</v>
      </c>
      <c r="V1" s="318"/>
      <c r="W1" s="319"/>
      <c r="X1" s="320"/>
      <c r="Y1" s="9"/>
      <c r="Z1" s="10"/>
      <c r="AA1" s="11"/>
      <c r="AB1" s="12"/>
      <c r="AC1" s="13"/>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5"/>
    </row>
    <row r="2" spans="1:255" ht="11.65" customHeight="1" x14ac:dyDescent="0.2">
      <c r="A2" s="16">
        <f>IF(K2="",1,0)</f>
        <v>1</v>
      </c>
      <c r="B2" s="17" t="str">
        <f t="shared" ref="B2:D11" si="0">IF(Z2="","",Z2)</f>
        <v/>
      </c>
      <c r="C2" s="18" t="s">
        <v>132</v>
      </c>
      <c r="D2" s="18" t="s">
        <v>130</v>
      </c>
      <c r="E2" s="226">
        <f t="shared" ref="E2:E11" ca="1" si="1">IF(K2="",IF(C2="",0,COUNTIF($O$16:$O$60,C2)),IF(K2="N",-0.5,-1))</f>
        <v>5</v>
      </c>
      <c r="F2" s="227"/>
      <c r="G2" s="299">
        <f t="shared" ref="G2:G11" ca="1" si="2">SUMIF($A$16:$A$60,A2,$T$16:$T$60)+SUMIF($B$16:$B$60,A2,$U$16:$U$60)</f>
        <v>15</v>
      </c>
      <c r="H2" s="300"/>
      <c r="I2" s="299">
        <f t="shared" ref="I2:I11" ca="1" si="3">SUMIF($A$16:$A$60,A2,$U$16:$U$60)+SUMIF($B$16:$B$60,A2,$T$16:$T$60)</f>
        <v>1</v>
      </c>
      <c r="J2" s="300"/>
      <c r="K2" s="19"/>
      <c r="L2" s="20">
        <f t="shared" ref="L2:L11" ca="1" si="4">IF(K2="",IF(COUNTIF($E$2:$E$11,E2)&gt;1,E2,0),0)</f>
        <v>0</v>
      </c>
      <c r="M2" s="21">
        <f t="shared" ref="M2:M11" ca="1" si="5">IF(L2&gt;0,COUNTIFS($O$16:$O$60,C2,$X$16:$X$60,L2),0)</f>
        <v>0</v>
      </c>
      <c r="N2" s="285">
        <f t="shared" ref="N2:N11" ca="1" si="6">IFERROR(IF(L2&gt;0,ROUND((SUMIFS($T$16:$T$60,$A$16:$A$60,A2,$X$16:$X$60,L2)+SUMIFS($U$16:$U$60,$B$16:$B$60,A2,$X$16:$X$60,L2))/(SUMIFS($U$16:$U$60,$A$16:$A$60,A2,$X$16:$X$60,L2)+SUMIFS($T$16:$T$60,$B$16:$B$60,A2,$X$16:$X$60,L2)),4),0),100)</f>
        <v>0</v>
      </c>
      <c r="O2" s="286"/>
      <c r="P2" s="285">
        <f t="shared" ref="P2:P11" ca="1" si="7">IFERROR(IF(L2&gt;0,ROUND((SUMIFS($V$16:$V$60,$A$16:$A$60,A2,$X$16:$X$60,L2)+SUMIFS($W$16:$W$60,$B$16:$B$60,A2,$X$16:$X$60,L2))/(SUMIFS($W$16:$W$60,$A$16:$A$60,A2,$X$16:$X$60,L2)+SUMIFS($V$16:$V$60,$B$16:$B$60,A2,$X$16:$X$60,L2)),4),0),0)</f>
        <v>0</v>
      </c>
      <c r="Q2" s="286"/>
      <c r="R2" s="21">
        <f t="shared" ref="R2:R11" ca="1" si="8">COUNTIF($E$2:$E$11,"&gt;"&amp;$E2)+COUNTIFS($E$2:$E$11,"="&amp;$E2,$M$2:$M$11,"&gt;"&amp;$M2)+1</f>
        <v>1</v>
      </c>
      <c r="S2" s="21">
        <f t="shared" ref="S2:S11" ca="1" si="9">IF(COUNTIF($R$2:$R$11,$R2)&gt;1,COUNTIF($R$2:$R$11,"&lt;"&amp;$R2)+COUNTIFS($R$2:$R$11,$R2,$N$2:$N$11,"&gt;"&amp;$N2)+1,$R2)</f>
        <v>1</v>
      </c>
      <c r="T2" s="22">
        <f t="shared" ref="T2:T11" ca="1" si="10">IF(COUNTIF($S$2:$S$11,$S2)&gt;1,COUNTIF($S$2:$S$11,"&lt;"&amp;$S2)+COUNTIFS($S$2:$S$11,S2,$P$2:$P$11,"&gt;"&amp;$P2)+1,$S2)</f>
        <v>1</v>
      </c>
      <c r="U2" s="23">
        <f ca="1">T2+COUNTIFS($T$2:T2,T2)-1</f>
        <v>1</v>
      </c>
      <c r="V2" s="306"/>
      <c r="W2" s="307"/>
      <c r="X2" s="308"/>
      <c r="Y2" s="24"/>
      <c r="Z2" s="25"/>
      <c r="AA2" s="26"/>
      <c r="AB2" s="27"/>
      <c r="AC2" s="28"/>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30"/>
    </row>
    <row r="3" spans="1:255" ht="11.65" customHeight="1" x14ac:dyDescent="0.2">
      <c r="A3" s="31">
        <f t="shared" ref="A3:A11" si="11">IF(K3="",ABS(A2)+1,-ABS(A2))</f>
        <v>2</v>
      </c>
      <c r="B3" s="32" t="str">
        <f t="shared" si="0"/>
        <v/>
      </c>
      <c r="C3" s="33" t="s">
        <v>135</v>
      </c>
      <c r="D3" s="33" t="s">
        <v>136</v>
      </c>
      <c r="E3" s="224">
        <f t="shared" ca="1" si="1"/>
        <v>2</v>
      </c>
      <c r="F3" s="225"/>
      <c r="G3" s="224">
        <f t="shared" ca="1" si="2"/>
        <v>9</v>
      </c>
      <c r="H3" s="287"/>
      <c r="I3" s="224">
        <f t="shared" ca="1" si="3"/>
        <v>10</v>
      </c>
      <c r="J3" s="287"/>
      <c r="K3" s="34"/>
      <c r="L3" s="20">
        <f t="shared" ca="1" si="4"/>
        <v>0</v>
      </c>
      <c r="M3" s="21">
        <f t="shared" ca="1" si="5"/>
        <v>0</v>
      </c>
      <c r="N3" s="285">
        <f t="shared" ca="1" si="6"/>
        <v>0</v>
      </c>
      <c r="O3" s="286"/>
      <c r="P3" s="285">
        <f t="shared" ca="1" si="7"/>
        <v>0</v>
      </c>
      <c r="Q3" s="286"/>
      <c r="R3" s="21">
        <f t="shared" ca="1" si="8"/>
        <v>4</v>
      </c>
      <c r="S3" s="21">
        <f t="shared" ca="1" si="9"/>
        <v>4</v>
      </c>
      <c r="T3" s="22">
        <f t="shared" ca="1" si="10"/>
        <v>4</v>
      </c>
      <c r="U3" s="23">
        <f ca="1">T3+COUNTIFS($T$2:T3,T3)-1</f>
        <v>4</v>
      </c>
      <c r="V3" s="313"/>
      <c r="W3" s="314"/>
      <c r="X3" s="315"/>
      <c r="Y3" s="35"/>
      <c r="Z3" s="25"/>
      <c r="AA3" s="26"/>
      <c r="AB3" s="27"/>
      <c r="AC3" s="28"/>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30"/>
    </row>
    <row r="4" spans="1:255" ht="11.65" customHeight="1" x14ac:dyDescent="0.2">
      <c r="A4" s="31">
        <f t="shared" si="11"/>
        <v>3</v>
      </c>
      <c r="B4" s="32" t="str">
        <f t="shared" si="0"/>
        <v/>
      </c>
      <c r="C4" s="33" t="s">
        <v>137</v>
      </c>
      <c r="D4" s="33" t="s">
        <v>130</v>
      </c>
      <c r="E4" s="224">
        <f t="shared" ca="1" si="1"/>
        <v>1</v>
      </c>
      <c r="F4" s="225"/>
      <c r="G4" s="224">
        <f t="shared" ca="1" si="2"/>
        <v>5</v>
      </c>
      <c r="H4" s="287"/>
      <c r="I4" s="224">
        <f t="shared" ca="1" si="3"/>
        <v>12</v>
      </c>
      <c r="J4" s="287"/>
      <c r="K4" s="34"/>
      <c r="L4" s="20">
        <f t="shared" ca="1" si="4"/>
        <v>0</v>
      </c>
      <c r="M4" s="21">
        <f t="shared" ca="1" si="5"/>
        <v>0</v>
      </c>
      <c r="N4" s="285">
        <f t="shared" ca="1" si="6"/>
        <v>0</v>
      </c>
      <c r="O4" s="286"/>
      <c r="P4" s="285">
        <f t="shared" ca="1" si="7"/>
        <v>0</v>
      </c>
      <c r="Q4" s="286"/>
      <c r="R4" s="21">
        <f t="shared" ca="1" si="8"/>
        <v>5</v>
      </c>
      <c r="S4" s="21">
        <f t="shared" ca="1" si="9"/>
        <v>5</v>
      </c>
      <c r="T4" s="22">
        <f t="shared" ca="1" si="10"/>
        <v>5</v>
      </c>
      <c r="U4" s="23">
        <f ca="1">T4+COUNTIFS($T$2:T4,T4)-1</f>
        <v>5</v>
      </c>
      <c r="V4" s="282"/>
      <c r="W4" s="283"/>
      <c r="X4" s="284"/>
      <c r="Y4" s="36"/>
      <c r="Z4" s="25"/>
      <c r="AA4" s="26"/>
      <c r="AB4" s="27"/>
      <c r="AC4" s="28"/>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30"/>
    </row>
    <row r="5" spans="1:255" ht="11.65" customHeight="1" x14ac:dyDescent="0.2">
      <c r="A5" s="31">
        <f t="shared" si="11"/>
        <v>4</v>
      </c>
      <c r="B5" s="32" t="str">
        <f t="shared" si="0"/>
        <v/>
      </c>
      <c r="C5" s="33" t="s">
        <v>133</v>
      </c>
      <c r="D5" s="33" t="s">
        <v>129</v>
      </c>
      <c r="E5" s="224">
        <f t="shared" ca="1" si="1"/>
        <v>4</v>
      </c>
      <c r="F5" s="225"/>
      <c r="G5" s="224">
        <f t="shared" ca="1" si="2"/>
        <v>13</v>
      </c>
      <c r="H5" s="287"/>
      <c r="I5" s="224">
        <f t="shared" ca="1" si="3"/>
        <v>6</v>
      </c>
      <c r="J5" s="287"/>
      <c r="K5" s="34"/>
      <c r="L5" s="20">
        <f t="shared" ca="1" si="4"/>
        <v>0</v>
      </c>
      <c r="M5" s="21">
        <f t="shared" ca="1" si="5"/>
        <v>0</v>
      </c>
      <c r="N5" s="285">
        <f t="shared" ca="1" si="6"/>
        <v>0</v>
      </c>
      <c r="O5" s="286"/>
      <c r="P5" s="285">
        <f t="shared" ca="1" si="7"/>
        <v>0</v>
      </c>
      <c r="Q5" s="286"/>
      <c r="R5" s="21">
        <f t="shared" ca="1" si="8"/>
        <v>2</v>
      </c>
      <c r="S5" s="21">
        <f t="shared" ca="1" si="9"/>
        <v>2</v>
      </c>
      <c r="T5" s="22">
        <f t="shared" ca="1" si="10"/>
        <v>2</v>
      </c>
      <c r="U5" s="23">
        <f ca="1">T5+COUNTIFS($T$2:T5,T5)-1</f>
        <v>2</v>
      </c>
      <c r="V5" s="294"/>
      <c r="W5" s="295"/>
      <c r="X5" s="296"/>
      <c r="Y5" s="36"/>
      <c r="Z5" s="25"/>
      <c r="AA5" s="26"/>
      <c r="AB5" s="27"/>
      <c r="AC5" s="28"/>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30"/>
    </row>
    <row r="6" spans="1:255" ht="11.65" customHeight="1" x14ac:dyDescent="0.2">
      <c r="A6" s="31">
        <f t="shared" si="11"/>
        <v>5</v>
      </c>
      <c r="B6" s="32" t="str">
        <f t="shared" si="0"/>
        <v/>
      </c>
      <c r="C6" s="33" t="s">
        <v>138</v>
      </c>
      <c r="D6" s="33" t="s">
        <v>131</v>
      </c>
      <c r="E6" s="224">
        <f t="shared" ca="1" si="1"/>
        <v>0</v>
      </c>
      <c r="F6" s="225"/>
      <c r="G6" s="224">
        <f t="shared" ca="1" si="2"/>
        <v>1</v>
      </c>
      <c r="H6" s="287"/>
      <c r="I6" s="224">
        <f t="shared" ca="1" si="3"/>
        <v>15</v>
      </c>
      <c r="J6" s="287"/>
      <c r="K6" s="34"/>
      <c r="L6" s="20">
        <f t="shared" ca="1" si="4"/>
        <v>0</v>
      </c>
      <c r="M6" s="21">
        <f t="shared" ca="1" si="5"/>
        <v>0</v>
      </c>
      <c r="N6" s="285">
        <f t="shared" ca="1" si="6"/>
        <v>0</v>
      </c>
      <c r="O6" s="286"/>
      <c r="P6" s="285">
        <f t="shared" ca="1" si="7"/>
        <v>0</v>
      </c>
      <c r="Q6" s="286"/>
      <c r="R6" s="21">
        <f t="shared" ca="1" si="8"/>
        <v>6</v>
      </c>
      <c r="S6" s="21">
        <f t="shared" ca="1" si="9"/>
        <v>6</v>
      </c>
      <c r="T6" s="22">
        <f t="shared" ca="1" si="10"/>
        <v>6</v>
      </c>
      <c r="U6" s="23">
        <f ca="1">T6+COUNTIFS($T$2:T6,T6)-1</f>
        <v>6</v>
      </c>
      <c r="V6" s="282"/>
      <c r="W6" s="283"/>
      <c r="X6" s="284"/>
      <c r="Y6" s="36"/>
      <c r="Z6" s="25"/>
      <c r="AA6" s="26"/>
      <c r="AB6" s="27"/>
      <c r="AC6" s="28"/>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30"/>
    </row>
    <row r="7" spans="1:255" ht="11.65" customHeight="1" x14ac:dyDescent="0.2">
      <c r="A7" s="31">
        <f t="shared" si="11"/>
        <v>6</v>
      </c>
      <c r="B7" s="32" t="str">
        <f t="shared" si="0"/>
        <v/>
      </c>
      <c r="C7" s="33" t="s">
        <v>134</v>
      </c>
      <c r="D7" s="33" t="s">
        <v>130</v>
      </c>
      <c r="E7" s="224">
        <f t="shared" ca="1" si="1"/>
        <v>3</v>
      </c>
      <c r="F7" s="225"/>
      <c r="G7" s="224">
        <f t="shared" ca="1" si="2"/>
        <v>9</v>
      </c>
      <c r="H7" s="287"/>
      <c r="I7" s="224">
        <f t="shared" ca="1" si="3"/>
        <v>8</v>
      </c>
      <c r="J7" s="287"/>
      <c r="K7" s="34"/>
      <c r="L7" s="20">
        <f t="shared" ca="1" si="4"/>
        <v>0</v>
      </c>
      <c r="M7" s="21">
        <f t="shared" ca="1" si="5"/>
        <v>0</v>
      </c>
      <c r="N7" s="285">
        <f t="shared" ca="1" si="6"/>
        <v>0</v>
      </c>
      <c r="O7" s="286"/>
      <c r="P7" s="285">
        <f t="shared" ca="1" si="7"/>
        <v>0</v>
      </c>
      <c r="Q7" s="286"/>
      <c r="R7" s="21">
        <f t="shared" ca="1" si="8"/>
        <v>3</v>
      </c>
      <c r="S7" s="21">
        <f t="shared" ca="1" si="9"/>
        <v>3</v>
      </c>
      <c r="T7" s="22">
        <f t="shared" ca="1" si="10"/>
        <v>3</v>
      </c>
      <c r="U7" s="23">
        <f ca="1">T7+COUNTIFS($T$2:T7,T7)-1</f>
        <v>3</v>
      </c>
      <c r="V7" s="294"/>
      <c r="W7" s="295"/>
      <c r="X7" s="296"/>
      <c r="Y7" s="36"/>
      <c r="Z7" s="25"/>
      <c r="AA7" s="26"/>
      <c r="AB7" s="27"/>
      <c r="AC7" s="28"/>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30"/>
    </row>
    <row r="8" spans="1:255" ht="11.65" customHeight="1" x14ac:dyDescent="0.2">
      <c r="A8" s="31">
        <f t="shared" si="11"/>
        <v>-6</v>
      </c>
      <c r="B8" s="32" t="str">
        <f t="shared" si="0"/>
        <v/>
      </c>
      <c r="C8" s="33" t="str">
        <f t="shared" si="0"/>
        <v/>
      </c>
      <c r="D8" s="33" t="str">
        <f t="shared" si="0"/>
        <v/>
      </c>
      <c r="E8" s="224">
        <f t="shared" si="1"/>
        <v>-0.5</v>
      </c>
      <c r="F8" s="225"/>
      <c r="G8" s="224">
        <f t="shared" ca="1" si="2"/>
        <v>0</v>
      </c>
      <c r="H8" s="287"/>
      <c r="I8" s="224">
        <f t="shared" ca="1" si="3"/>
        <v>0</v>
      </c>
      <c r="J8" s="287"/>
      <c r="K8" s="34" t="s">
        <v>27</v>
      </c>
      <c r="L8" s="20">
        <f t="shared" si="4"/>
        <v>0</v>
      </c>
      <c r="M8" s="21">
        <f t="shared" si="5"/>
        <v>0</v>
      </c>
      <c r="N8" s="285">
        <f t="shared" si="6"/>
        <v>0</v>
      </c>
      <c r="O8" s="286"/>
      <c r="P8" s="285">
        <f t="shared" si="7"/>
        <v>0</v>
      </c>
      <c r="Q8" s="286"/>
      <c r="R8" s="21">
        <f t="shared" ca="1" si="8"/>
        <v>7</v>
      </c>
      <c r="S8" s="21">
        <f t="shared" ca="1" si="9"/>
        <v>7</v>
      </c>
      <c r="T8" s="22">
        <f t="shared" ca="1" si="10"/>
        <v>7</v>
      </c>
      <c r="U8" s="23">
        <f ca="1">T8+COUNTIFS($T$2:T8,T8)-1</f>
        <v>7</v>
      </c>
      <c r="V8" s="282"/>
      <c r="W8" s="283"/>
      <c r="X8" s="284"/>
      <c r="Y8" s="36"/>
      <c r="Z8" s="25"/>
      <c r="AA8" s="26"/>
      <c r="AB8" s="27"/>
      <c r="AC8" s="28"/>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30"/>
    </row>
    <row r="9" spans="1:255" ht="11.65" customHeight="1" x14ac:dyDescent="0.2">
      <c r="A9" s="31">
        <f t="shared" si="11"/>
        <v>-6</v>
      </c>
      <c r="B9" s="32" t="str">
        <f t="shared" si="0"/>
        <v/>
      </c>
      <c r="C9" s="33" t="str">
        <f t="shared" si="0"/>
        <v/>
      </c>
      <c r="D9" s="33" t="str">
        <f t="shared" si="0"/>
        <v/>
      </c>
      <c r="E9" s="224">
        <f t="shared" si="1"/>
        <v>-0.5</v>
      </c>
      <c r="F9" s="225"/>
      <c r="G9" s="224">
        <f t="shared" ca="1" si="2"/>
        <v>0</v>
      </c>
      <c r="H9" s="287"/>
      <c r="I9" s="224">
        <f t="shared" ca="1" si="3"/>
        <v>0</v>
      </c>
      <c r="J9" s="287"/>
      <c r="K9" s="34" t="s">
        <v>27</v>
      </c>
      <c r="L9" s="20">
        <f t="shared" si="4"/>
        <v>0</v>
      </c>
      <c r="M9" s="21">
        <f t="shared" si="5"/>
        <v>0</v>
      </c>
      <c r="N9" s="285">
        <f t="shared" si="6"/>
        <v>0</v>
      </c>
      <c r="O9" s="286"/>
      <c r="P9" s="285">
        <f t="shared" si="7"/>
        <v>0</v>
      </c>
      <c r="Q9" s="286"/>
      <c r="R9" s="21">
        <f t="shared" ca="1" si="8"/>
        <v>7</v>
      </c>
      <c r="S9" s="21">
        <f t="shared" ca="1" si="9"/>
        <v>7</v>
      </c>
      <c r="T9" s="22">
        <f t="shared" ca="1" si="10"/>
        <v>7</v>
      </c>
      <c r="U9" s="23">
        <f ca="1">T9+COUNTIFS($T$2:T9,T9)-1</f>
        <v>8</v>
      </c>
      <c r="V9" s="294"/>
      <c r="W9" s="295"/>
      <c r="X9" s="296"/>
      <c r="Y9" s="36"/>
      <c r="Z9" s="25"/>
      <c r="AA9" s="26"/>
      <c r="AB9" s="27"/>
      <c r="AC9" s="28"/>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30"/>
    </row>
    <row r="10" spans="1:255" ht="11.65" customHeight="1" x14ac:dyDescent="0.2">
      <c r="A10" s="31">
        <f t="shared" si="11"/>
        <v>-6</v>
      </c>
      <c r="B10" s="32" t="str">
        <f t="shared" si="0"/>
        <v/>
      </c>
      <c r="C10" s="33" t="str">
        <f t="shared" si="0"/>
        <v/>
      </c>
      <c r="D10" s="33" t="str">
        <f t="shared" si="0"/>
        <v/>
      </c>
      <c r="E10" s="224">
        <f t="shared" si="1"/>
        <v>-0.5</v>
      </c>
      <c r="F10" s="225"/>
      <c r="G10" s="224">
        <f t="shared" ca="1" si="2"/>
        <v>0</v>
      </c>
      <c r="H10" s="287"/>
      <c r="I10" s="224">
        <f t="shared" ca="1" si="3"/>
        <v>0</v>
      </c>
      <c r="J10" s="287"/>
      <c r="K10" s="34" t="s">
        <v>27</v>
      </c>
      <c r="L10" s="20">
        <f t="shared" si="4"/>
        <v>0</v>
      </c>
      <c r="M10" s="21">
        <f t="shared" si="5"/>
        <v>0</v>
      </c>
      <c r="N10" s="285">
        <f t="shared" si="6"/>
        <v>0</v>
      </c>
      <c r="O10" s="286"/>
      <c r="P10" s="285">
        <f t="shared" si="7"/>
        <v>0</v>
      </c>
      <c r="Q10" s="286"/>
      <c r="R10" s="21">
        <f t="shared" ca="1" si="8"/>
        <v>7</v>
      </c>
      <c r="S10" s="21">
        <f t="shared" ca="1" si="9"/>
        <v>7</v>
      </c>
      <c r="T10" s="22">
        <f t="shared" ca="1" si="10"/>
        <v>7</v>
      </c>
      <c r="U10" s="23">
        <f ca="1">T10+COUNTIFS($T$2:T10,T10)-1</f>
        <v>9</v>
      </c>
      <c r="V10" s="282"/>
      <c r="W10" s="283"/>
      <c r="X10" s="284"/>
      <c r="Y10" s="36"/>
      <c r="Z10" s="25"/>
      <c r="AA10" s="26"/>
      <c r="AB10" s="27"/>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30"/>
    </row>
    <row r="11" spans="1:255" ht="11.65" customHeight="1" thickBot="1" x14ac:dyDescent="0.25">
      <c r="A11" s="37">
        <f t="shared" si="11"/>
        <v>-6</v>
      </c>
      <c r="B11" s="38" t="str">
        <f t="shared" si="0"/>
        <v/>
      </c>
      <c r="C11" s="39" t="str">
        <f t="shared" si="0"/>
        <v/>
      </c>
      <c r="D11" s="39" t="str">
        <f t="shared" si="0"/>
        <v/>
      </c>
      <c r="E11" s="321">
        <f t="shared" si="1"/>
        <v>-0.5</v>
      </c>
      <c r="F11" s="322"/>
      <c r="G11" s="297">
        <f t="shared" ca="1" si="2"/>
        <v>0</v>
      </c>
      <c r="H11" s="298"/>
      <c r="I11" s="297">
        <f t="shared" ca="1" si="3"/>
        <v>0</v>
      </c>
      <c r="J11" s="298"/>
      <c r="K11" s="40" t="s">
        <v>27</v>
      </c>
      <c r="L11" s="20">
        <f t="shared" si="4"/>
        <v>0</v>
      </c>
      <c r="M11" s="21">
        <f t="shared" si="5"/>
        <v>0</v>
      </c>
      <c r="N11" s="285">
        <f t="shared" si="6"/>
        <v>0</v>
      </c>
      <c r="O11" s="286"/>
      <c r="P11" s="285">
        <f t="shared" si="7"/>
        <v>0</v>
      </c>
      <c r="Q11" s="286"/>
      <c r="R11" s="21">
        <f t="shared" ca="1" si="8"/>
        <v>7</v>
      </c>
      <c r="S11" s="21">
        <f t="shared" ca="1" si="9"/>
        <v>7</v>
      </c>
      <c r="T11" s="22">
        <f t="shared" ca="1" si="10"/>
        <v>7</v>
      </c>
      <c r="U11" s="23">
        <f ca="1">T11+COUNTIFS($T$2:T11,T11)-1</f>
        <v>10</v>
      </c>
      <c r="V11" s="288"/>
      <c r="W11" s="289"/>
      <c r="X11" s="290"/>
      <c r="Y11" s="36"/>
      <c r="Z11" s="41"/>
      <c r="AA11" s="42"/>
      <c r="AB11" s="43"/>
      <c r="AC11" s="28"/>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30"/>
    </row>
    <row r="12" spans="1:255" ht="8.1" customHeight="1" x14ac:dyDescent="0.2">
      <c r="A12" s="44"/>
      <c r="B12" s="45"/>
      <c r="C12" s="45"/>
      <c r="D12" s="45"/>
      <c r="E12" s="46"/>
      <c r="F12" s="46"/>
      <c r="G12" s="45"/>
      <c r="H12" s="45"/>
      <c r="I12" s="45"/>
      <c r="J12" s="45"/>
      <c r="K12" s="45"/>
      <c r="L12" s="47"/>
      <c r="M12" s="48"/>
      <c r="N12" s="48"/>
      <c r="O12" s="48"/>
      <c r="P12" s="48"/>
      <c r="Q12" s="48"/>
      <c r="R12" s="48"/>
      <c r="S12" s="48"/>
      <c r="T12" s="48"/>
      <c r="U12" s="49"/>
      <c r="V12" s="50"/>
      <c r="W12" s="50"/>
      <c r="X12" s="50"/>
      <c r="Y12" s="29"/>
      <c r="Z12" s="50"/>
      <c r="AA12" s="50"/>
      <c r="AB12" s="50"/>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30"/>
    </row>
    <row r="13" spans="1:255" ht="8.1" hidden="1" customHeight="1" x14ac:dyDescent="0.2">
      <c r="A13" s="51"/>
      <c r="B13" s="51"/>
      <c r="C13" s="51"/>
      <c r="D13" s="51"/>
      <c r="E13" s="51"/>
      <c r="F13" s="51"/>
      <c r="G13" s="51"/>
      <c r="H13" s="51"/>
      <c r="I13" s="51"/>
      <c r="J13" s="51"/>
      <c r="K13" s="51"/>
      <c r="L13" s="51"/>
      <c r="M13" s="51"/>
      <c r="N13" s="51"/>
      <c r="O13" s="51"/>
      <c r="P13" s="51"/>
      <c r="Q13" s="51"/>
      <c r="R13" s="51"/>
      <c r="S13" s="51"/>
      <c r="T13" s="51"/>
      <c r="U13" s="51"/>
      <c r="V13" s="52"/>
      <c r="W13" s="52"/>
      <c r="X13" s="52"/>
      <c r="Y13" s="52"/>
      <c r="Z13" s="53"/>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30"/>
    </row>
    <row r="14" spans="1:255" ht="11.65" customHeight="1" thickBot="1" x14ac:dyDescent="0.25">
      <c r="A14" s="54"/>
      <c r="B14" s="55"/>
      <c r="C14" s="55"/>
      <c r="D14" s="55"/>
      <c r="E14" s="55"/>
      <c r="F14" s="55"/>
      <c r="G14" s="55"/>
      <c r="H14" s="55"/>
      <c r="I14" s="55"/>
      <c r="J14" s="55"/>
      <c r="K14" s="55"/>
      <c r="L14" s="55"/>
      <c r="M14" s="55"/>
      <c r="N14" s="55"/>
      <c r="O14" s="55"/>
      <c r="P14" s="55"/>
      <c r="Q14" s="55"/>
      <c r="R14" s="55"/>
      <c r="S14" s="55"/>
      <c r="T14" s="55"/>
      <c r="U14" s="55"/>
      <c r="V14" s="56"/>
      <c r="W14" s="56"/>
      <c r="X14" s="57"/>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30"/>
    </row>
    <row r="15" spans="1:255" ht="14.25" customHeight="1" thickTop="1" thickBot="1" x14ac:dyDescent="0.25">
      <c r="A15" s="270" t="s">
        <v>14</v>
      </c>
      <c r="B15" s="269"/>
      <c r="C15" s="58" t="s">
        <v>15</v>
      </c>
      <c r="D15" s="59" t="s">
        <v>15</v>
      </c>
      <c r="E15" s="268">
        <v>1</v>
      </c>
      <c r="F15" s="269"/>
      <c r="G15" s="268">
        <v>2</v>
      </c>
      <c r="H15" s="269"/>
      <c r="I15" s="268">
        <v>3</v>
      </c>
      <c r="J15" s="269"/>
      <c r="K15" s="268">
        <v>4</v>
      </c>
      <c r="L15" s="269"/>
      <c r="M15" s="268">
        <v>5</v>
      </c>
      <c r="N15" s="309"/>
      <c r="O15" s="291" t="s">
        <v>16</v>
      </c>
      <c r="P15" s="292"/>
      <c r="Q15" s="292"/>
      <c r="R15" s="292"/>
      <c r="S15" s="293"/>
      <c r="T15" s="291" t="s">
        <v>4</v>
      </c>
      <c r="U15" s="269"/>
      <c r="V15" s="280" t="s">
        <v>17</v>
      </c>
      <c r="W15" s="281"/>
      <c r="X15" s="60"/>
      <c r="Y15" s="61"/>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30"/>
    </row>
    <row r="16" spans="1:255" ht="14.25" customHeight="1" x14ac:dyDescent="0.2">
      <c r="A16" s="62">
        <f ca="1">IF(OFFSET('Ordre des parties'!I3,0,INT((10-ABS($A$11))/2)*3)=0,"",OFFSET('Ordre des parties'!I3,0,INT((10-ABS($A$11))/2)*3))</f>
        <v>1</v>
      </c>
      <c r="B16" s="63">
        <f ca="1">IF(OFFSET('Ordre des parties'!J3,0,INT((10-ABS($A$11))/2)*3)=0,"",OFFSET('Ordre des parties'!J3,0,INT((10-ABS($A$11))/2)*3))</f>
        <v>6</v>
      </c>
      <c r="C16" s="64" t="str">
        <f t="shared" ref="C16:D60" ca="1" si="12">IF(A16&lt;=ABS($A$11),INDEX($C$2:$C$11,MATCH(A16,$A$2:$A$11,0),0),"")</f>
        <v>Krüger Indigo</v>
      </c>
      <c r="D16" s="65" t="str">
        <f t="shared" ca="1" si="12"/>
        <v>Scheiwiller Emric</v>
      </c>
      <c r="E16" s="66">
        <v>11</v>
      </c>
      <c r="F16" s="67">
        <v>8</v>
      </c>
      <c r="G16" s="66">
        <v>11</v>
      </c>
      <c r="H16" s="67">
        <v>4</v>
      </c>
      <c r="I16" s="66">
        <v>11</v>
      </c>
      <c r="J16" s="67">
        <v>3</v>
      </c>
      <c r="K16" s="66"/>
      <c r="L16" s="67"/>
      <c r="M16" s="66"/>
      <c r="N16" s="67"/>
      <c r="O16" s="277" t="str">
        <f t="shared" ref="O16:O60" ca="1" si="13">IF(OR(C16="",D16="",E16=""),"",IF(OR(AND(T16&lt;3,U16&lt;3),T16&gt;3,U16&gt;3),"",IF(T16=3,C16,D16)))</f>
        <v>Krüger Indigo</v>
      </c>
      <c r="P16" s="278"/>
      <c r="Q16" s="278"/>
      <c r="R16" s="278"/>
      <c r="S16" s="279"/>
      <c r="T16" s="68">
        <f t="shared" ref="T16:T60" ca="1" si="14">IF(OR(C16="",D16="",E16=""),"",(E16&gt;F16)+(G16&gt;H16)+(I16&gt;J16)+(K16&gt;L16)+(M16&gt;N16))</f>
        <v>3</v>
      </c>
      <c r="U16" s="69">
        <f t="shared" ref="U16:U60" ca="1" si="15">IF(OR(C16="",D16="",E16=""),"",(E16&lt;F16)+(G16&lt;H16)+(I16&lt;J16)+(K16&lt;L16)+(M16&lt;N16))</f>
        <v>0</v>
      </c>
      <c r="V16" s="70">
        <f t="shared" ref="V16:V60" ca="1" si="16">IF(OR(C16="",D16="",E16=""),"",E16+G16+I16+K16+M16)</f>
        <v>33</v>
      </c>
      <c r="W16" s="71">
        <f t="shared" ref="W16:W60" ca="1" si="17">IF(OR(C16="",D16="",E16=""),"",F16+H16+J16+L16+N16)</f>
        <v>15</v>
      </c>
      <c r="X16" s="72">
        <f t="shared" ref="X16:X60" ca="1" si="18">IFERROR(IF((INDEX($L$2:$L$11,MATCH(A16,$A$2:$A$11))=INDEX($L$2:$L$11,MATCH(B16,$A$2:$A$11))),INDEX($L$2:$L$11,MATCH(A16,$A$2:$A$11)),0),"")</f>
        <v>0</v>
      </c>
      <c r="Y16" s="53"/>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30"/>
    </row>
    <row r="17" spans="1:255" ht="14.25" customHeight="1" x14ac:dyDescent="0.2">
      <c r="A17" s="73">
        <f ca="1">IF(OFFSET('Ordre des parties'!I4,0,INT((10-ABS($A$11))/2)*3)=0,"",OFFSET('Ordre des parties'!I4,0,INT((10-ABS($A$11))/2)*3))</f>
        <v>2</v>
      </c>
      <c r="B17" s="74">
        <f ca="1">IF(OFFSET('Ordre des parties'!J4,0,INT((10-ABS($A$11))/2)*3)=0,"",OFFSET('Ordre des parties'!J4,0,INT((10-ABS($A$11))/2)*3))</f>
        <v>5</v>
      </c>
      <c r="C17" s="75" t="str">
        <f t="shared" ca="1" si="12"/>
        <v>Gühl David</v>
      </c>
      <c r="D17" s="76" t="str">
        <f t="shared" ca="1" si="12"/>
        <v>Buchs Ylan</v>
      </c>
      <c r="E17" s="77">
        <v>11</v>
      </c>
      <c r="F17" s="78">
        <v>4</v>
      </c>
      <c r="G17" s="77">
        <v>13</v>
      </c>
      <c r="H17" s="78">
        <v>11</v>
      </c>
      <c r="I17" s="77">
        <v>6</v>
      </c>
      <c r="J17" s="78">
        <v>11</v>
      </c>
      <c r="K17" s="77">
        <v>11</v>
      </c>
      <c r="L17" s="78">
        <v>8</v>
      </c>
      <c r="M17" s="77"/>
      <c r="N17" s="78"/>
      <c r="O17" s="264" t="str">
        <f t="shared" ca="1" si="13"/>
        <v>Gühl David</v>
      </c>
      <c r="P17" s="265"/>
      <c r="Q17" s="265"/>
      <c r="R17" s="265"/>
      <c r="S17" s="266"/>
      <c r="T17" s="79">
        <f t="shared" ca="1" si="14"/>
        <v>3</v>
      </c>
      <c r="U17" s="80">
        <f t="shared" ca="1" si="15"/>
        <v>1</v>
      </c>
      <c r="V17" s="81">
        <f t="shared" ca="1" si="16"/>
        <v>41</v>
      </c>
      <c r="W17" s="82">
        <f t="shared" ca="1" si="17"/>
        <v>34</v>
      </c>
      <c r="X17" s="72">
        <f t="shared" ca="1" si="18"/>
        <v>0</v>
      </c>
      <c r="Y17" s="53"/>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30"/>
    </row>
    <row r="18" spans="1:255" ht="14.25" customHeight="1" x14ac:dyDescent="0.2">
      <c r="A18" s="73">
        <f ca="1">IF(OFFSET('Ordre des parties'!I5,0,INT((10-ABS($A$11))/2)*3)=0,"",OFFSET('Ordre des parties'!I5,0,INT((10-ABS($A$11))/2)*3))</f>
        <v>3</v>
      </c>
      <c r="B18" s="74">
        <f ca="1">IF(OFFSET('Ordre des parties'!J5,0,INT((10-ABS($A$11))/2)*3)=0,"",OFFSET('Ordre des parties'!J5,0,INT((10-ABS($A$11))/2)*3))</f>
        <v>4</v>
      </c>
      <c r="C18" s="75" t="str">
        <f t="shared" ca="1" si="12"/>
        <v>Wiss Yann</v>
      </c>
      <c r="D18" s="76" t="str">
        <f t="shared" ca="1" si="12"/>
        <v>Castella Valentin</v>
      </c>
      <c r="E18" s="77">
        <v>13</v>
      </c>
      <c r="F18" s="78">
        <v>11</v>
      </c>
      <c r="G18" s="77">
        <v>3</v>
      </c>
      <c r="H18" s="78">
        <v>11</v>
      </c>
      <c r="I18" s="77">
        <v>5</v>
      </c>
      <c r="J18" s="78">
        <v>11</v>
      </c>
      <c r="K18" s="77">
        <v>7</v>
      </c>
      <c r="L18" s="78">
        <v>11</v>
      </c>
      <c r="M18" s="77"/>
      <c r="N18" s="78"/>
      <c r="O18" s="264" t="str">
        <f t="shared" ca="1" si="13"/>
        <v>Castella Valentin</v>
      </c>
      <c r="P18" s="265"/>
      <c r="Q18" s="265"/>
      <c r="R18" s="265"/>
      <c r="S18" s="266"/>
      <c r="T18" s="79">
        <f t="shared" ca="1" si="14"/>
        <v>1</v>
      </c>
      <c r="U18" s="80">
        <f t="shared" ca="1" si="15"/>
        <v>3</v>
      </c>
      <c r="V18" s="81">
        <f t="shared" ca="1" si="16"/>
        <v>28</v>
      </c>
      <c r="W18" s="82">
        <f t="shared" ca="1" si="17"/>
        <v>44</v>
      </c>
      <c r="X18" s="72">
        <f t="shared" ca="1" si="18"/>
        <v>0</v>
      </c>
      <c r="Y18" s="53"/>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30"/>
    </row>
    <row r="19" spans="1:255" ht="14.25" customHeight="1" x14ac:dyDescent="0.2">
      <c r="A19" s="73">
        <f ca="1">IF(OFFSET('Ordre des parties'!I6,0,INT((10-ABS($A$11))/2)*3)=0,"",OFFSET('Ordre des parties'!I6,0,INT((10-ABS($A$11))/2)*3))</f>
        <v>1</v>
      </c>
      <c r="B19" s="74">
        <f ca="1">IF(OFFSET('Ordre des parties'!J6,0,INT((10-ABS($A$11))/2)*3)=0,"",OFFSET('Ordre des parties'!J6,0,INT((10-ABS($A$11))/2)*3))</f>
        <v>4</v>
      </c>
      <c r="C19" s="75" t="str">
        <f t="shared" ca="1" si="12"/>
        <v>Krüger Indigo</v>
      </c>
      <c r="D19" s="76" t="str">
        <f t="shared" ca="1" si="12"/>
        <v>Castella Valentin</v>
      </c>
      <c r="E19" s="77">
        <v>11</v>
      </c>
      <c r="F19" s="78">
        <v>5</v>
      </c>
      <c r="G19" s="77">
        <v>12</v>
      </c>
      <c r="H19" s="78">
        <v>10</v>
      </c>
      <c r="I19" s="77">
        <v>11</v>
      </c>
      <c r="J19" s="78">
        <v>13</v>
      </c>
      <c r="K19" s="77">
        <v>13</v>
      </c>
      <c r="L19" s="78">
        <v>11</v>
      </c>
      <c r="M19" s="77"/>
      <c r="N19" s="78"/>
      <c r="O19" s="264" t="str">
        <f t="shared" ca="1" si="13"/>
        <v>Krüger Indigo</v>
      </c>
      <c r="P19" s="265"/>
      <c r="Q19" s="265"/>
      <c r="R19" s="265"/>
      <c r="S19" s="266"/>
      <c r="T19" s="79">
        <f t="shared" ca="1" si="14"/>
        <v>3</v>
      </c>
      <c r="U19" s="80">
        <f t="shared" ca="1" si="15"/>
        <v>1</v>
      </c>
      <c r="V19" s="81">
        <f t="shared" ca="1" si="16"/>
        <v>47</v>
      </c>
      <c r="W19" s="82">
        <f t="shared" ca="1" si="17"/>
        <v>39</v>
      </c>
      <c r="X19" s="72">
        <f t="shared" ca="1" si="18"/>
        <v>0</v>
      </c>
      <c r="Y19" s="53"/>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30"/>
    </row>
    <row r="20" spans="1:255" ht="14.25" customHeight="1" x14ac:dyDescent="0.2">
      <c r="A20" s="73">
        <f ca="1">IF(OFFSET('Ordre des parties'!I7,0,INT((10-ABS($A$11))/2)*3)=0,"",OFFSET('Ordre des parties'!I7,0,INT((10-ABS($A$11))/2)*3))</f>
        <v>2</v>
      </c>
      <c r="B20" s="74">
        <f ca="1">IF(OFFSET('Ordre des parties'!J7,0,INT((10-ABS($A$11))/2)*3)=0,"",OFFSET('Ordre des parties'!J7,0,INT((10-ABS($A$11))/2)*3))</f>
        <v>3</v>
      </c>
      <c r="C20" s="75" t="str">
        <f t="shared" ca="1" si="12"/>
        <v>Gühl David</v>
      </c>
      <c r="D20" s="76" t="str">
        <f t="shared" ca="1" si="12"/>
        <v>Wiss Yann</v>
      </c>
      <c r="E20" s="77">
        <v>12</v>
      </c>
      <c r="F20" s="78">
        <v>10</v>
      </c>
      <c r="G20" s="77">
        <v>11</v>
      </c>
      <c r="H20" s="78">
        <v>7</v>
      </c>
      <c r="I20" s="77">
        <v>11</v>
      </c>
      <c r="J20" s="78">
        <v>8</v>
      </c>
      <c r="K20" s="77"/>
      <c r="L20" s="78"/>
      <c r="M20" s="77"/>
      <c r="N20" s="78"/>
      <c r="O20" s="264" t="str">
        <f t="shared" ca="1" si="13"/>
        <v>Gühl David</v>
      </c>
      <c r="P20" s="265"/>
      <c r="Q20" s="265"/>
      <c r="R20" s="265"/>
      <c r="S20" s="266"/>
      <c r="T20" s="79">
        <f t="shared" ca="1" si="14"/>
        <v>3</v>
      </c>
      <c r="U20" s="80">
        <f t="shared" ca="1" si="15"/>
        <v>0</v>
      </c>
      <c r="V20" s="81">
        <f t="shared" ca="1" si="16"/>
        <v>34</v>
      </c>
      <c r="W20" s="82">
        <f t="shared" ca="1" si="17"/>
        <v>25</v>
      </c>
      <c r="X20" s="72">
        <f t="shared" ca="1" si="18"/>
        <v>0</v>
      </c>
      <c r="Y20" s="53"/>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30"/>
    </row>
    <row r="21" spans="1:255" ht="14.25" customHeight="1" x14ac:dyDescent="0.2">
      <c r="A21" s="73">
        <f ca="1">IF(OFFSET('Ordre des parties'!I8,0,INT((10-ABS($A$11))/2)*3)=0,"",OFFSET('Ordre des parties'!I8,0,INT((10-ABS($A$11))/2)*3))</f>
        <v>5</v>
      </c>
      <c r="B21" s="74">
        <f ca="1">IF(OFFSET('Ordre des parties'!J8,0,INT((10-ABS($A$11))/2)*3)=0,"",OFFSET('Ordre des parties'!J8,0,INT((10-ABS($A$11))/2)*3))</f>
        <v>6</v>
      </c>
      <c r="C21" s="75" t="str">
        <f t="shared" ca="1" si="12"/>
        <v>Buchs Ylan</v>
      </c>
      <c r="D21" s="76" t="str">
        <f t="shared" ca="1" si="12"/>
        <v>Scheiwiller Emric</v>
      </c>
      <c r="E21" s="77">
        <v>10</v>
      </c>
      <c r="F21" s="78">
        <v>12</v>
      </c>
      <c r="G21" s="77">
        <v>5</v>
      </c>
      <c r="H21" s="78">
        <v>11</v>
      </c>
      <c r="I21" s="77">
        <v>2</v>
      </c>
      <c r="J21" s="78">
        <v>11</v>
      </c>
      <c r="K21" s="77"/>
      <c r="L21" s="78"/>
      <c r="M21" s="77"/>
      <c r="N21" s="78"/>
      <c r="O21" s="264" t="str">
        <f t="shared" ca="1" si="13"/>
        <v>Scheiwiller Emric</v>
      </c>
      <c r="P21" s="265"/>
      <c r="Q21" s="265"/>
      <c r="R21" s="265"/>
      <c r="S21" s="266"/>
      <c r="T21" s="79">
        <f t="shared" ca="1" si="14"/>
        <v>0</v>
      </c>
      <c r="U21" s="80">
        <f t="shared" ca="1" si="15"/>
        <v>3</v>
      </c>
      <c r="V21" s="81">
        <f t="shared" ca="1" si="16"/>
        <v>17</v>
      </c>
      <c r="W21" s="82">
        <f t="shared" ca="1" si="17"/>
        <v>34</v>
      </c>
      <c r="X21" s="72">
        <f t="shared" ca="1" si="18"/>
        <v>0</v>
      </c>
      <c r="Y21" s="53"/>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30"/>
    </row>
    <row r="22" spans="1:255" ht="14.25" customHeight="1" x14ac:dyDescent="0.2">
      <c r="A22" s="73">
        <f ca="1">IF(OFFSET('Ordre des parties'!I9,0,INT((10-ABS($A$11))/2)*3)=0,"",OFFSET('Ordre des parties'!I9,0,INT((10-ABS($A$11))/2)*3))</f>
        <v>1</v>
      </c>
      <c r="B22" s="74">
        <f ca="1">IF(OFFSET('Ordre des parties'!J9,0,INT((10-ABS($A$11))/2)*3)=0,"",OFFSET('Ordre des parties'!J9,0,INT((10-ABS($A$11))/2)*3))</f>
        <v>5</v>
      </c>
      <c r="C22" s="75" t="str">
        <f t="shared" ca="1" si="12"/>
        <v>Krüger Indigo</v>
      </c>
      <c r="D22" s="76" t="str">
        <f t="shared" ca="1" si="12"/>
        <v>Buchs Ylan</v>
      </c>
      <c r="E22" s="77">
        <v>11</v>
      </c>
      <c r="F22" s="78">
        <v>6</v>
      </c>
      <c r="G22" s="77">
        <v>11</v>
      </c>
      <c r="H22" s="78">
        <v>4</v>
      </c>
      <c r="I22" s="77">
        <v>11</v>
      </c>
      <c r="J22" s="78">
        <v>1</v>
      </c>
      <c r="K22" s="77"/>
      <c r="L22" s="78"/>
      <c r="M22" s="77"/>
      <c r="N22" s="78"/>
      <c r="O22" s="264" t="str">
        <f t="shared" ca="1" si="13"/>
        <v>Krüger Indigo</v>
      </c>
      <c r="P22" s="265"/>
      <c r="Q22" s="265"/>
      <c r="R22" s="265"/>
      <c r="S22" s="266"/>
      <c r="T22" s="79">
        <f t="shared" ca="1" si="14"/>
        <v>3</v>
      </c>
      <c r="U22" s="80">
        <f t="shared" ca="1" si="15"/>
        <v>0</v>
      </c>
      <c r="V22" s="81">
        <f t="shared" ca="1" si="16"/>
        <v>33</v>
      </c>
      <c r="W22" s="82">
        <f t="shared" ca="1" si="17"/>
        <v>11</v>
      </c>
      <c r="X22" s="72">
        <f t="shared" ca="1" si="18"/>
        <v>0</v>
      </c>
      <c r="Y22" s="53"/>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30"/>
    </row>
    <row r="23" spans="1:255" ht="14.25" customHeight="1" x14ac:dyDescent="0.2">
      <c r="A23" s="73">
        <f ca="1">IF(OFFSET('Ordre des parties'!I10,0,INT((10-ABS($A$11))/2)*3)=0,"",OFFSET('Ordre des parties'!I10,0,INT((10-ABS($A$11))/2)*3))</f>
        <v>2</v>
      </c>
      <c r="B23" s="74">
        <f ca="1">IF(OFFSET('Ordre des parties'!J10,0,INT((10-ABS($A$11))/2)*3)=0,"",OFFSET('Ordre des parties'!J10,0,INT((10-ABS($A$11))/2)*3))</f>
        <v>4</v>
      </c>
      <c r="C23" s="75" t="str">
        <f t="shared" ca="1" si="12"/>
        <v>Gühl David</v>
      </c>
      <c r="D23" s="76" t="str">
        <f t="shared" ca="1" si="12"/>
        <v>Castella Valentin</v>
      </c>
      <c r="E23" s="77">
        <v>11</v>
      </c>
      <c r="F23" s="78">
        <v>9</v>
      </c>
      <c r="G23" s="77">
        <v>4</v>
      </c>
      <c r="H23" s="78">
        <v>11</v>
      </c>
      <c r="I23" s="77">
        <v>6</v>
      </c>
      <c r="J23" s="78">
        <v>11</v>
      </c>
      <c r="K23" s="77">
        <v>11</v>
      </c>
      <c r="L23" s="78">
        <v>9</v>
      </c>
      <c r="M23" s="77">
        <v>1</v>
      </c>
      <c r="N23" s="78">
        <v>11</v>
      </c>
      <c r="O23" s="264" t="str">
        <f t="shared" ca="1" si="13"/>
        <v>Castella Valentin</v>
      </c>
      <c r="P23" s="265"/>
      <c r="Q23" s="265"/>
      <c r="R23" s="265"/>
      <c r="S23" s="266"/>
      <c r="T23" s="79">
        <f t="shared" ca="1" si="14"/>
        <v>2</v>
      </c>
      <c r="U23" s="80">
        <f t="shared" ca="1" si="15"/>
        <v>3</v>
      </c>
      <c r="V23" s="81">
        <f t="shared" ca="1" si="16"/>
        <v>33</v>
      </c>
      <c r="W23" s="82">
        <f t="shared" ca="1" si="17"/>
        <v>51</v>
      </c>
      <c r="X23" s="72">
        <f t="shared" ca="1" si="18"/>
        <v>0</v>
      </c>
      <c r="Y23" s="53"/>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30"/>
    </row>
    <row r="24" spans="1:255" ht="14.25" customHeight="1" x14ac:dyDescent="0.2">
      <c r="A24" s="73">
        <f ca="1">IF(OFFSET('Ordre des parties'!I11,0,INT((10-ABS($A$11))/2)*3)=0,"",OFFSET('Ordre des parties'!I11,0,INT((10-ABS($A$11))/2)*3))</f>
        <v>3</v>
      </c>
      <c r="B24" s="74">
        <f ca="1">IF(OFFSET('Ordre des parties'!J11,0,INT((10-ABS($A$11))/2)*3)=0,"",OFFSET('Ordre des parties'!J11,0,INT((10-ABS($A$11))/2)*3))</f>
        <v>6</v>
      </c>
      <c r="C24" s="75" t="str">
        <f t="shared" ca="1" si="12"/>
        <v>Wiss Yann</v>
      </c>
      <c r="D24" s="76" t="str">
        <f t="shared" ca="1" si="12"/>
        <v>Scheiwiller Emric</v>
      </c>
      <c r="E24" s="77">
        <v>7</v>
      </c>
      <c r="F24" s="78">
        <v>11</v>
      </c>
      <c r="G24" s="77">
        <v>12</v>
      </c>
      <c r="H24" s="78">
        <v>10</v>
      </c>
      <c r="I24" s="77">
        <v>6</v>
      </c>
      <c r="J24" s="78">
        <v>11</v>
      </c>
      <c r="K24" s="77">
        <v>4</v>
      </c>
      <c r="L24" s="78">
        <v>11</v>
      </c>
      <c r="M24" s="77"/>
      <c r="N24" s="78"/>
      <c r="O24" s="264" t="str">
        <f t="shared" ca="1" si="13"/>
        <v>Scheiwiller Emric</v>
      </c>
      <c r="P24" s="265"/>
      <c r="Q24" s="265"/>
      <c r="R24" s="265"/>
      <c r="S24" s="266"/>
      <c r="T24" s="79">
        <f t="shared" ca="1" si="14"/>
        <v>1</v>
      </c>
      <c r="U24" s="80">
        <f t="shared" ca="1" si="15"/>
        <v>3</v>
      </c>
      <c r="V24" s="81">
        <f t="shared" ca="1" si="16"/>
        <v>29</v>
      </c>
      <c r="W24" s="82">
        <f t="shared" ca="1" si="17"/>
        <v>43</v>
      </c>
      <c r="X24" s="72">
        <f t="shared" ca="1" si="18"/>
        <v>0</v>
      </c>
      <c r="Y24" s="53"/>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30"/>
    </row>
    <row r="25" spans="1:255" ht="14.25" customHeight="1" x14ac:dyDescent="0.2">
      <c r="A25" s="73">
        <f ca="1">IF(OFFSET('Ordre des parties'!I12,0,INT((10-ABS($A$11))/2)*3)=0,"",OFFSET('Ordre des parties'!I12,0,INT((10-ABS($A$11))/2)*3))</f>
        <v>1</v>
      </c>
      <c r="B25" s="74">
        <f ca="1">IF(OFFSET('Ordre des parties'!J12,0,INT((10-ABS($A$11))/2)*3)=0,"",OFFSET('Ordre des parties'!J12,0,INT((10-ABS($A$11))/2)*3))</f>
        <v>3</v>
      </c>
      <c r="C25" s="75" t="str">
        <f t="shared" ca="1" si="12"/>
        <v>Krüger Indigo</v>
      </c>
      <c r="D25" s="76" t="str">
        <f t="shared" ca="1" si="12"/>
        <v>Wiss Yann</v>
      </c>
      <c r="E25" s="77">
        <v>11</v>
      </c>
      <c r="F25" s="78">
        <v>5</v>
      </c>
      <c r="G25" s="77">
        <v>11</v>
      </c>
      <c r="H25" s="78">
        <v>5</v>
      </c>
      <c r="I25" s="77">
        <v>11</v>
      </c>
      <c r="J25" s="78">
        <v>3</v>
      </c>
      <c r="K25" s="77"/>
      <c r="L25" s="78"/>
      <c r="M25" s="77"/>
      <c r="N25" s="78"/>
      <c r="O25" s="264" t="str">
        <f t="shared" ca="1" si="13"/>
        <v>Krüger Indigo</v>
      </c>
      <c r="P25" s="265"/>
      <c r="Q25" s="265"/>
      <c r="R25" s="265"/>
      <c r="S25" s="266"/>
      <c r="T25" s="79">
        <f t="shared" ca="1" si="14"/>
        <v>3</v>
      </c>
      <c r="U25" s="80">
        <f t="shared" ca="1" si="15"/>
        <v>0</v>
      </c>
      <c r="V25" s="81">
        <f t="shared" ca="1" si="16"/>
        <v>33</v>
      </c>
      <c r="W25" s="82">
        <f t="shared" ca="1" si="17"/>
        <v>13</v>
      </c>
      <c r="X25" s="72">
        <f t="shared" ca="1" si="18"/>
        <v>0</v>
      </c>
      <c r="Y25" s="53"/>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30"/>
    </row>
    <row r="26" spans="1:255" ht="14.25" customHeight="1" x14ac:dyDescent="0.2">
      <c r="A26" s="73">
        <f ca="1">IF(OFFSET('Ordre des parties'!I13,0,INT((10-ABS($A$11))/2)*3)=0,"",OFFSET('Ordre des parties'!I13,0,INT((10-ABS($A$11))/2)*3))</f>
        <v>2</v>
      </c>
      <c r="B26" s="74">
        <f ca="1">IF(OFFSET('Ordre des parties'!J13,0,INT((10-ABS($A$11))/2)*3)=0,"",OFFSET('Ordre des parties'!J13,0,INT((10-ABS($A$11))/2)*3))</f>
        <v>6</v>
      </c>
      <c r="C26" s="75" t="str">
        <f t="shared" ca="1" si="12"/>
        <v>Gühl David</v>
      </c>
      <c r="D26" s="76" t="str">
        <f t="shared" ca="1" si="12"/>
        <v>Scheiwiller Emric</v>
      </c>
      <c r="E26" s="77">
        <v>11</v>
      </c>
      <c r="F26" s="78">
        <v>7</v>
      </c>
      <c r="G26" s="77">
        <v>6</v>
      </c>
      <c r="H26" s="78">
        <v>11</v>
      </c>
      <c r="I26" s="77">
        <v>6</v>
      </c>
      <c r="J26" s="78">
        <v>11</v>
      </c>
      <c r="K26" s="77">
        <v>9</v>
      </c>
      <c r="L26" s="78">
        <v>11</v>
      </c>
      <c r="M26" s="77"/>
      <c r="N26" s="78"/>
      <c r="O26" s="264" t="str">
        <f t="shared" ca="1" si="13"/>
        <v>Scheiwiller Emric</v>
      </c>
      <c r="P26" s="265"/>
      <c r="Q26" s="265"/>
      <c r="R26" s="265"/>
      <c r="S26" s="266"/>
      <c r="T26" s="79">
        <f t="shared" ca="1" si="14"/>
        <v>1</v>
      </c>
      <c r="U26" s="80">
        <f t="shared" ca="1" si="15"/>
        <v>3</v>
      </c>
      <c r="V26" s="81">
        <f t="shared" ca="1" si="16"/>
        <v>32</v>
      </c>
      <c r="W26" s="82">
        <f t="shared" ca="1" si="17"/>
        <v>40</v>
      </c>
      <c r="X26" s="72">
        <f t="shared" ca="1" si="18"/>
        <v>0</v>
      </c>
      <c r="Y26" s="53"/>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30"/>
    </row>
    <row r="27" spans="1:255" ht="14.25" customHeight="1" x14ac:dyDescent="0.2">
      <c r="A27" s="73">
        <f ca="1">IF(OFFSET('Ordre des parties'!I14,0,INT((10-ABS($A$11))/2)*3)=0,"",OFFSET('Ordre des parties'!I14,0,INT((10-ABS($A$11))/2)*3))</f>
        <v>4</v>
      </c>
      <c r="B27" s="74">
        <f ca="1">IF(OFFSET('Ordre des parties'!J14,0,INT((10-ABS($A$11))/2)*3)=0,"",OFFSET('Ordre des parties'!J14,0,INT((10-ABS($A$11))/2)*3))</f>
        <v>5</v>
      </c>
      <c r="C27" s="75" t="str">
        <f t="shared" ca="1" si="12"/>
        <v>Castella Valentin</v>
      </c>
      <c r="D27" s="76" t="str">
        <f t="shared" ca="1" si="12"/>
        <v>Buchs Ylan</v>
      </c>
      <c r="E27" s="77">
        <v>11</v>
      </c>
      <c r="F27" s="78">
        <v>9</v>
      </c>
      <c r="G27" s="77">
        <v>11</v>
      </c>
      <c r="H27" s="78">
        <v>4</v>
      </c>
      <c r="I27" s="77">
        <v>11</v>
      </c>
      <c r="J27" s="78">
        <v>7</v>
      </c>
      <c r="K27" s="77"/>
      <c r="L27" s="78"/>
      <c r="M27" s="77"/>
      <c r="N27" s="78"/>
      <c r="O27" s="264" t="str">
        <f t="shared" ca="1" si="13"/>
        <v>Castella Valentin</v>
      </c>
      <c r="P27" s="265"/>
      <c r="Q27" s="265"/>
      <c r="R27" s="265"/>
      <c r="S27" s="266"/>
      <c r="T27" s="79">
        <f t="shared" ca="1" si="14"/>
        <v>3</v>
      </c>
      <c r="U27" s="80">
        <f t="shared" ca="1" si="15"/>
        <v>0</v>
      </c>
      <c r="V27" s="81">
        <f t="shared" ca="1" si="16"/>
        <v>33</v>
      </c>
      <c r="W27" s="82">
        <f t="shared" ca="1" si="17"/>
        <v>20</v>
      </c>
      <c r="X27" s="72">
        <f t="shared" ca="1" si="18"/>
        <v>0</v>
      </c>
      <c r="Y27" s="53"/>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30"/>
    </row>
    <row r="28" spans="1:255" ht="14.25" customHeight="1" x14ac:dyDescent="0.2">
      <c r="A28" s="73">
        <f ca="1">IF(OFFSET('Ordre des parties'!I15,0,INT((10-ABS($A$11))/2)*3)=0,"",OFFSET('Ordre des parties'!I15,0,INT((10-ABS($A$11))/2)*3))</f>
        <v>1</v>
      </c>
      <c r="B28" s="74">
        <f ca="1">IF(OFFSET('Ordre des parties'!J15,0,INT((10-ABS($A$11))/2)*3)=0,"",OFFSET('Ordre des parties'!J15,0,INT((10-ABS($A$11))/2)*3))</f>
        <v>2</v>
      </c>
      <c r="C28" s="75" t="str">
        <f t="shared" ca="1" si="12"/>
        <v>Krüger Indigo</v>
      </c>
      <c r="D28" s="76" t="str">
        <f t="shared" ca="1" si="12"/>
        <v>Gühl David</v>
      </c>
      <c r="E28" s="77">
        <v>11</v>
      </c>
      <c r="F28" s="78">
        <v>8</v>
      </c>
      <c r="G28" s="77">
        <v>11</v>
      </c>
      <c r="H28" s="78">
        <v>4</v>
      </c>
      <c r="I28" s="77">
        <v>12</v>
      </c>
      <c r="J28" s="78">
        <v>10</v>
      </c>
      <c r="K28" s="77"/>
      <c r="L28" s="78"/>
      <c r="M28" s="77"/>
      <c r="N28" s="78"/>
      <c r="O28" s="264" t="str">
        <f t="shared" ca="1" si="13"/>
        <v>Krüger Indigo</v>
      </c>
      <c r="P28" s="265"/>
      <c r="Q28" s="265"/>
      <c r="R28" s="265"/>
      <c r="S28" s="266"/>
      <c r="T28" s="79">
        <f t="shared" ca="1" si="14"/>
        <v>3</v>
      </c>
      <c r="U28" s="80">
        <f t="shared" ca="1" si="15"/>
        <v>0</v>
      </c>
      <c r="V28" s="81">
        <f t="shared" ca="1" si="16"/>
        <v>34</v>
      </c>
      <c r="W28" s="82">
        <f t="shared" ca="1" si="17"/>
        <v>22</v>
      </c>
      <c r="X28" s="72">
        <f t="shared" ca="1" si="18"/>
        <v>0</v>
      </c>
      <c r="Y28" s="53"/>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30"/>
    </row>
    <row r="29" spans="1:255" ht="14.25" customHeight="1" x14ac:dyDescent="0.2">
      <c r="A29" s="73">
        <f ca="1">IF(OFFSET('Ordre des parties'!I16,0,INT((10-ABS($A$11))/2)*3)=0,"",OFFSET('Ordre des parties'!I16,0,INT((10-ABS($A$11))/2)*3))</f>
        <v>3</v>
      </c>
      <c r="B29" s="74">
        <f ca="1">IF(OFFSET('Ordre des parties'!J16,0,INT((10-ABS($A$11))/2)*3)=0,"",OFFSET('Ordre des parties'!J16,0,INT((10-ABS($A$11))/2)*3))</f>
        <v>5</v>
      </c>
      <c r="C29" s="75" t="str">
        <f t="shared" ca="1" si="12"/>
        <v>Wiss Yann</v>
      </c>
      <c r="D29" s="76" t="str">
        <f t="shared" ca="1" si="12"/>
        <v>Buchs Ylan</v>
      </c>
      <c r="E29" s="77">
        <v>11</v>
      </c>
      <c r="F29" s="78">
        <v>4</v>
      </c>
      <c r="G29" s="77">
        <v>11</v>
      </c>
      <c r="H29" s="78">
        <v>7</v>
      </c>
      <c r="I29" s="77">
        <v>11</v>
      </c>
      <c r="J29" s="78">
        <v>8</v>
      </c>
      <c r="K29" s="77"/>
      <c r="L29" s="78"/>
      <c r="M29" s="77"/>
      <c r="N29" s="78"/>
      <c r="O29" s="264" t="str">
        <f t="shared" ca="1" si="13"/>
        <v>Wiss Yann</v>
      </c>
      <c r="P29" s="265"/>
      <c r="Q29" s="265"/>
      <c r="R29" s="265"/>
      <c r="S29" s="266"/>
      <c r="T29" s="79">
        <f t="shared" ca="1" si="14"/>
        <v>3</v>
      </c>
      <c r="U29" s="80">
        <f t="shared" ca="1" si="15"/>
        <v>0</v>
      </c>
      <c r="V29" s="81">
        <f t="shared" ca="1" si="16"/>
        <v>33</v>
      </c>
      <c r="W29" s="82">
        <f t="shared" ca="1" si="17"/>
        <v>19</v>
      </c>
      <c r="X29" s="72">
        <f t="shared" ca="1" si="18"/>
        <v>0</v>
      </c>
      <c r="Y29" s="53"/>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30"/>
    </row>
    <row r="30" spans="1:255" ht="14.25" customHeight="1" x14ac:dyDescent="0.2">
      <c r="A30" s="73">
        <f ca="1">IF(OFFSET('Ordre des parties'!I17,0,INT((10-ABS($A$11))/2)*3)=0,"",OFFSET('Ordre des parties'!I17,0,INT((10-ABS($A$11))/2)*3))</f>
        <v>4</v>
      </c>
      <c r="B30" s="74">
        <f ca="1">IF(OFFSET('Ordre des parties'!J17,0,INT((10-ABS($A$11))/2)*3)=0,"",OFFSET('Ordre des parties'!J17,0,INT((10-ABS($A$11))/2)*3))</f>
        <v>6</v>
      </c>
      <c r="C30" s="75" t="str">
        <f t="shared" ca="1" si="12"/>
        <v>Castella Valentin</v>
      </c>
      <c r="D30" s="76" t="str">
        <f t="shared" ca="1" si="12"/>
        <v>Scheiwiller Emric</v>
      </c>
      <c r="E30" s="77">
        <v>11</v>
      </c>
      <c r="F30" s="78">
        <v>8</v>
      </c>
      <c r="G30" s="77">
        <v>11</v>
      </c>
      <c r="H30" s="78">
        <v>3</v>
      </c>
      <c r="I30" s="77">
        <v>11</v>
      </c>
      <c r="J30" s="78">
        <v>6</v>
      </c>
      <c r="K30" s="77"/>
      <c r="L30" s="78"/>
      <c r="M30" s="77"/>
      <c r="N30" s="78"/>
      <c r="O30" s="264" t="str">
        <f t="shared" ca="1" si="13"/>
        <v>Castella Valentin</v>
      </c>
      <c r="P30" s="265"/>
      <c r="Q30" s="265"/>
      <c r="R30" s="265"/>
      <c r="S30" s="266"/>
      <c r="T30" s="79">
        <f t="shared" ca="1" si="14"/>
        <v>3</v>
      </c>
      <c r="U30" s="80">
        <f t="shared" ca="1" si="15"/>
        <v>0</v>
      </c>
      <c r="V30" s="81">
        <f t="shared" ca="1" si="16"/>
        <v>33</v>
      </c>
      <c r="W30" s="82">
        <f t="shared" ca="1" si="17"/>
        <v>17</v>
      </c>
      <c r="X30" s="72">
        <f t="shared" ca="1" si="18"/>
        <v>0</v>
      </c>
      <c r="Y30" s="53"/>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30"/>
    </row>
    <row r="31" spans="1:255" ht="14.25" customHeight="1" x14ac:dyDescent="0.2">
      <c r="A31" s="73" t="str">
        <f ca="1">IF(OFFSET('Ordre des parties'!I18,0,INT((10-ABS($A$11))/2)*3)=0,"",OFFSET('Ordre des parties'!I18,0,INT((10-ABS($A$11))/2)*3))</f>
        <v/>
      </c>
      <c r="B31" s="74" t="str">
        <f ca="1">IF(OFFSET('Ordre des parties'!J18,0,INT((10-ABS($A$11))/2)*3)=0,"",OFFSET('Ordre des parties'!J18,0,INT((10-ABS($A$11))/2)*3))</f>
        <v/>
      </c>
      <c r="C31" s="75" t="str">
        <f t="shared" ca="1" si="12"/>
        <v/>
      </c>
      <c r="D31" s="76" t="str">
        <f t="shared" ca="1" si="12"/>
        <v/>
      </c>
      <c r="E31" s="77"/>
      <c r="F31" s="78"/>
      <c r="G31" s="77"/>
      <c r="H31" s="78"/>
      <c r="I31" s="77"/>
      <c r="J31" s="78"/>
      <c r="K31" s="77"/>
      <c r="L31" s="78"/>
      <c r="M31" s="77"/>
      <c r="N31" s="78"/>
      <c r="O31" s="264" t="str">
        <f t="shared" ca="1" si="13"/>
        <v/>
      </c>
      <c r="P31" s="265"/>
      <c r="Q31" s="265"/>
      <c r="R31" s="265"/>
      <c r="S31" s="266"/>
      <c r="T31" s="79" t="str">
        <f t="shared" ca="1" si="14"/>
        <v/>
      </c>
      <c r="U31" s="80" t="str">
        <f t="shared" ca="1" si="15"/>
        <v/>
      </c>
      <c r="V31" s="81" t="str">
        <f t="shared" ca="1" si="16"/>
        <v/>
      </c>
      <c r="W31" s="82" t="str">
        <f t="shared" ca="1" si="17"/>
        <v/>
      </c>
      <c r="X31" s="72" t="str">
        <f t="shared" ca="1" si="18"/>
        <v/>
      </c>
      <c r="Y31" s="53"/>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30"/>
    </row>
    <row r="32" spans="1:255" ht="14.25" customHeight="1" x14ac:dyDescent="0.2">
      <c r="A32" s="73" t="str">
        <f ca="1">IF(OFFSET('Ordre des parties'!I19,0,INT((10-ABS($A$11))/2)*3)=0,"",OFFSET('Ordre des parties'!I19,0,INT((10-ABS($A$11))/2)*3))</f>
        <v/>
      </c>
      <c r="B32" s="74" t="str">
        <f ca="1">IF(OFFSET('Ordre des parties'!J19,0,INT((10-ABS($A$11))/2)*3)=0,"",OFFSET('Ordre des parties'!J19,0,INT((10-ABS($A$11))/2)*3))</f>
        <v/>
      </c>
      <c r="C32" s="75" t="str">
        <f t="shared" ca="1" si="12"/>
        <v/>
      </c>
      <c r="D32" s="76" t="str">
        <f t="shared" ca="1" si="12"/>
        <v/>
      </c>
      <c r="E32" s="77"/>
      <c r="F32" s="78"/>
      <c r="G32" s="77"/>
      <c r="H32" s="78"/>
      <c r="I32" s="77"/>
      <c r="J32" s="78"/>
      <c r="K32" s="77"/>
      <c r="L32" s="78"/>
      <c r="M32" s="77"/>
      <c r="N32" s="78"/>
      <c r="O32" s="264" t="str">
        <f t="shared" ca="1" si="13"/>
        <v/>
      </c>
      <c r="P32" s="265"/>
      <c r="Q32" s="265"/>
      <c r="R32" s="265"/>
      <c r="S32" s="266"/>
      <c r="T32" s="79" t="str">
        <f t="shared" ca="1" si="14"/>
        <v/>
      </c>
      <c r="U32" s="80" t="str">
        <f t="shared" ca="1" si="15"/>
        <v/>
      </c>
      <c r="V32" s="81" t="str">
        <f t="shared" ca="1" si="16"/>
        <v/>
      </c>
      <c r="W32" s="82" t="str">
        <f t="shared" ca="1" si="17"/>
        <v/>
      </c>
      <c r="X32" s="72" t="str">
        <f t="shared" ca="1" si="18"/>
        <v/>
      </c>
      <c r="Y32" s="53"/>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30"/>
    </row>
    <row r="33" spans="1:255" ht="14.25" customHeight="1" x14ac:dyDescent="0.2">
      <c r="A33" s="73" t="str">
        <f ca="1">IF(OFFSET('Ordre des parties'!I20,0,INT((10-ABS($A$11))/2)*3)=0,"",OFFSET('Ordre des parties'!I20,0,INT((10-ABS($A$11))/2)*3))</f>
        <v/>
      </c>
      <c r="B33" s="74" t="str">
        <f ca="1">IF(OFFSET('Ordre des parties'!J20,0,INT((10-ABS($A$11))/2)*3)=0,"",OFFSET('Ordre des parties'!J20,0,INT((10-ABS($A$11))/2)*3))</f>
        <v/>
      </c>
      <c r="C33" s="75" t="str">
        <f t="shared" ca="1" si="12"/>
        <v/>
      </c>
      <c r="D33" s="76" t="str">
        <f t="shared" ca="1" si="12"/>
        <v/>
      </c>
      <c r="E33" s="77"/>
      <c r="F33" s="78"/>
      <c r="G33" s="77"/>
      <c r="H33" s="78"/>
      <c r="I33" s="77"/>
      <c r="J33" s="78"/>
      <c r="K33" s="77"/>
      <c r="L33" s="78"/>
      <c r="M33" s="77"/>
      <c r="N33" s="78"/>
      <c r="O33" s="264" t="str">
        <f t="shared" ca="1" si="13"/>
        <v/>
      </c>
      <c r="P33" s="265"/>
      <c r="Q33" s="265"/>
      <c r="R33" s="265"/>
      <c r="S33" s="266"/>
      <c r="T33" s="79" t="str">
        <f t="shared" ca="1" si="14"/>
        <v/>
      </c>
      <c r="U33" s="80" t="str">
        <f t="shared" ca="1" si="15"/>
        <v/>
      </c>
      <c r="V33" s="81" t="str">
        <f t="shared" ca="1" si="16"/>
        <v/>
      </c>
      <c r="W33" s="82" t="str">
        <f t="shared" ca="1" si="17"/>
        <v/>
      </c>
      <c r="X33" s="72" t="str">
        <f t="shared" ca="1" si="18"/>
        <v/>
      </c>
      <c r="Y33" s="53"/>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30"/>
    </row>
    <row r="34" spans="1:255" ht="14.25" customHeight="1" x14ac:dyDescent="0.2">
      <c r="A34" s="73" t="str">
        <f ca="1">IF(OFFSET('Ordre des parties'!I21,0,INT((10-ABS($A$11))/2)*3)=0,"",OFFSET('Ordre des parties'!I21,0,INT((10-ABS($A$11))/2)*3))</f>
        <v/>
      </c>
      <c r="B34" s="74" t="str">
        <f ca="1">IF(OFFSET('Ordre des parties'!J21,0,INT((10-ABS($A$11))/2)*3)=0,"",OFFSET('Ordre des parties'!J21,0,INT((10-ABS($A$11))/2)*3))</f>
        <v/>
      </c>
      <c r="C34" s="75" t="str">
        <f t="shared" ca="1" si="12"/>
        <v/>
      </c>
      <c r="D34" s="76" t="str">
        <f t="shared" ca="1" si="12"/>
        <v/>
      </c>
      <c r="E34" s="77"/>
      <c r="F34" s="78"/>
      <c r="G34" s="77"/>
      <c r="H34" s="78"/>
      <c r="I34" s="77"/>
      <c r="J34" s="78"/>
      <c r="K34" s="77"/>
      <c r="L34" s="78"/>
      <c r="M34" s="77"/>
      <c r="N34" s="78"/>
      <c r="O34" s="264" t="str">
        <f t="shared" ca="1" si="13"/>
        <v/>
      </c>
      <c r="P34" s="265"/>
      <c r="Q34" s="265"/>
      <c r="R34" s="265"/>
      <c r="S34" s="266"/>
      <c r="T34" s="79" t="str">
        <f t="shared" ca="1" si="14"/>
        <v/>
      </c>
      <c r="U34" s="80" t="str">
        <f t="shared" ca="1" si="15"/>
        <v/>
      </c>
      <c r="V34" s="81" t="str">
        <f t="shared" ca="1" si="16"/>
        <v/>
      </c>
      <c r="W34" s="82" t="str">
        <f t="shared" ca="1" si="17"/>
        <v/>
      </c>
      <c r="X34" s="72" t="str">
        <f t="shared" ca="1" si="18"/>
        <v/>
      </c>
      <c r="Y34" s="53"/>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30"/>
    </row>
    <row r="35" spans="1:255" ht="14.25" customHeight="1" x14ac:dyDescent="0.2">
      <c r="A35" s="73" t="str">
        <f ca="1">IF(OFFSET('Ordre des parties'!I22,0,INT((10-ABS($A$11))/2)*3)=0,"",OFFSET('Ordre des parties'!I22,0,INT((10-ABS($A$11))/2)*3))</f>
        <v/>
      </c>
      <c r="B35" s="74" t="str">
        <f ca="1">IF(OFFSET('Ordre des parties'!J22,0,INT((10-ABS($A$11))/2)*3)=0,"",OFFSET('Ordre des parties'!J22,0,INT((10-ABS($A$11))/2)*3))</f>
        <v/>
      </c>
      <c r="C35" s="75" t="str">
        <f t="shared" ca="1" si="12"/>
        <v/>
      </c>
      <c r="D35" s="76" t="str">
        <f t="shared" ca="1" si="12"/>
        <v/>
      </c>
      <c r="E35" s="77"/>
      <c r="F35" s="78"/>
      <c r="G35" s="77"/>
      <c r="H35" s="78"/>
      <c r="I35" s="77"/>
      <c r="J35" s="78"/>
      <c r="K35" s="77"/>
      <c r="L35" s="78"/>
      <c r="M35" s="77"/>
      <c r="N35" s="78"/>
      <c r="O35" s="264" t="str">
        <f t="shared" ca="1" si="13"/>
        <v/>
      </c>
      <c r="P35" s="265"/>
      <c r="Q35" s="265"/>
      <c r="R35" s="265"/>
      <c r="S35" s="266"/>
      <c r="T35" s="79" t="str">
        <f t="shared" ca="1" si="14"/>
        <v/>
      </c>
      <c r="U35" s="80" t="str">
        <f t="shared" ca="1" si="15"/>
        <v/>
      </c>
      <c r="V35" s="81" t="str">
        <f t="shared" ca="1" si="16"/>
        <v/>
      </c>
      <c r="W35" s="82" t="str">
        <f t="shared" ca="1" si="17"/>
        <v/>
      </c>
      <c r="X35" s="72" t="str">
        <f t="shared" ca="1" si="18"/>
        <v/>
      </c>
      <c r="Y35" s="53"/>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30"/>
    </row>
    <row r="36" spans="1:255" ht="14.25" customHeight="1" x14ac:dyDescent="0.2">
      <c r="A36" s="73" t="str">
        <f ca="1">IF(OFFSET('Ordre des parties'!I23,0,INT((10-ABS($A$11))/2)*3)=0,"",OFFSET('Ordre des parties'!I23,0,INT((10-ABS($A$11))/2)*3))</f>
        <v/>
      </c>
      <c r="B36" s="74" t="str">
        <f ca="1">IF(OFFSET('Ordre des parties'!J23,0,INT((10-ABS($A$11))/2)*3)=0,"",OFFSET('Ordre des parties'!J23,0,INT((10-ABS($A$11))/2)*3))</f>
        <v/>
      </c>
      <c r="C36" s="75" t="str">
        <f t="shared" ca="1" si="12"/>
        <v/>
      </c>
      <c r="D36" s="76" t="str">
        <f t="shared" ca="1" si="12"/>
        <v/>
      </c>
      <c r="E36" s="77"/>
      <c r="F36" s="78"/>
      <c r="G36" s="77"/>
      <c r="H36" s="78"/>
      <c r="I36" s="77"/>
      <c r="J36" s="78"/>
      <c r="K36" s="77"/>
      <c r="L36" s="78"/>
      <c r="M36" s="77"/>
      <c r="N36" s="78"/>
      <c r="O36" s="264" t="str">
        <f t="shared" ca="1" si="13"/>
        <v/>
      </c>
      <c r="P36" s="265"/>
      <c r="Q36" s="265"/>
      <c r="R36" s="265"/>
      <c r="S36" s="266"/>
      <c r="T36" s="79" t="str">
        <f t="shared" ca="1" si="14"/>
        <v/>
      </c>
      <c r="U36" s="80" t="str">
        <f t="shared" ca="1" si="15"/>
        <v/>
      </c>
      <c r="V36" s="81" t="str">
        <f t="shared" ca="1" si="16"/>
        <v/>
      </c>
      <c r="W36" s="82" t="str">
        <f t="shared" ca="1" si="17"/>
        <v/>
      </c>
      <c r="X36" s="72" t="str">
        <f t="shared" ca="1" si="18"/>
        <v/>
      </c>
      <c r="Y36" s="53"/>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30"/>
    </row>
    <row r="37" spans="1:255" ht="14.25" customHeight="1" x14ac:dyDescent="0.2">
      <c r="A37" s="73" t="str">
        <f ca="1">IF(OFFSET('Ordre des parties'!I24,0,INT((10-ABS($A$11))/2)*3)=0,"",OFFSET('Ordre des parties'!I24,0,INT((10-ABS($A$11))/2)*3))</f>
        <v/>
      </c>
      <c r="B37" s="74" t="str">
        <f ca="1">IF(OFFSET('Ordre des parties'!J24,0,INT((10-ABS($A$11))/2)*3)=0,"",OFFSET('Ordre des parties'!J24,0,INT((10-ABS($A$11))/2)*3))</f>
        <v/>
      </c>
      <c r="C37" s="75" t="str">
        <f t="shared" ca="1" si="12"/>
        <v/>
      </c>
      <c r="D37" s="76" t="str">
        <f t="shared" ca="1" si="12"/>
        <v/>
      </c>
      <c r="E37" s="77"/>
      <c r="F37" s="78"/>
      <c r="G37" s="77"/>
      <c r="H37" s="78"/>
      <c r="I37" s="77"/>
      <c r="J37" s="78"/>
      <c r="K37" s="77"/>
      <c r="L37" s="78"/>
      <c r="M37" s="77"/>
      <c r="N37" s="78"/>
      <c r="O37" s="264" t="str">
        <f t="shared" ca="1" si="13"/>
        <v/>
      </c>
      <c r="P37" s="265"/>
      <c r="Q37" s="265"/>
      <c r="R37" s="265"/>
      <c r="S37" s="266"/>
      <c r="T37" s="79" t="str">
        <f t="shared" ca="1" si="14"/>
        <v/>
      </c>
      <c r="U37" s="80" t="str">
        <f t="shared" ca="1" si="15"/>
        <v/>
      </c>
      <c r="V37" s="81" t="str">
        <f t="shared" ca="1" si="16"/>
        <v/>
      </c>
      <c r="W37" s="82" t="str">
        <f t="shared" ca="1" si="17"/>
        <v/>
      </c>
      <c r="X37" s="72" t="str">
        <f t="shared" ca="1" si="18"/>
        <v/>
      </c>
      <c r="Y37" s="53"/>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30"/>
    </row>
    <row r="38" spans="1:255" ht="14.25" customHeight="1" x14ac:dyDescent="0.2">
      <c r="A38" s="73" t="str">
        <f ca="1">IF(OFFSET('Ordre des parties'!I25,0,INT((10-ABS($A$11))/2)*3)=0,"",OFFSET('Ordre des parties'!I25,0,INT((10-ABS($A$11))/2)*3))</f>
        <v/>
      </c>
      <c r="B38" s="74" t="str">
        <f ca="1">IF(OFFSET('Ordre des parties'!J25,0,INT((10-ABS($A$11))/2)*3)=0,"",OFFSET('Ordre des parties'!J25,0,INT((10-ABS($A$11))/2)*3))</f>
        <v/>
      </c>
      <c r="C38" s="75" t="str">
        <f t="shared" ca="1" si="12"/>
        <v/>
      </c>
      <c r="D38" s="76" t="str">
        <f t="shared" ca="1" si="12"/>
        <v/>
      </c>
      <c r="E38" s="77"/>
      <c r="F38" s="78"/>
      <c r="G38" s="77"/>
      <c r="H38" s="78"/>
      <c r="I38" s="77"/>
      <c r="J38" s="78"/>
      <c r="K38" s="77"/>
      <c r="L38" s="78"/>
      <c r="M38" s="77"/>
      <c r="N38" s="78"/>
      <c r="O38" s="264" t="str">
        <f t="shared" ca="1" si="13"/>
        <v/>
      </c>
      <c r="P38" s="265"/>
      <c r="Q38" s="265"/>
      <c r="R38" s="265"/>
      <c r="S38" s="266"/>
      <c r="T38" s="79" t="str">
        <f t="shared" ca="1" si="14"/>
        <v/>
      </c>
      <c r="U38" s="80" t="str">
        <f t="shared" ca="1" si="15"/>
        <v/>
      </c>
      <c r="V38" s="81" t="str">
        <f t="shared" ca="1" si="16"/>
        <v/>
      </c>
      <c r="W38" s="82" t="str">
        <f t="shared" ca="1" si="17"/>
        <v/>
      </c>
      <c r="X38" s="72" t="str">
        <f t="shared" ca="1" si="18"/>
        <v/>
      </c>
      <c r="Y38" s="53"/>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30"/>
    </row>
    <row r="39" spans="1:255" ht="14.25" customHeight="1" x14ac:dyDescent="0.2">
      <c r="A39" s="73" t="str">
        <f ca="1">IF(OFFSET('Ordre des parties'!I26,0,INT((10-ABS($A$11))/2)*3)=0,"",OFFSET('Ordre des parties'!I26,0,INT((10-ABS($A$11))/2)*3))</f>
        <v/>
      </c>
      <c r="B39" s="74" t="str">
        <f ca="1">IF(OFFSET('Ordre des parties'!J26,0,INT((10-ABS($A$11))/2)*3)=0,"",OFFSET('Ordre des parties'!J26,0,INT((10-ABS($A$11))/2)*3))</f>
        <v/>
      </c>
      <c r="C39" s="75" t="str">
        <f t="shared" ca="1" si="12"/>
        <v/>
      </c>
      <c r="D39" s="76" t="str">
        <f t="shared" ca="1" si="12"/>
        <v/>
      </c>
      <c r="E39" s="77"/>
      <c r="F39" s="78"/>
      <c r="G39" s="77"/>
      <c r="H39" s="78"/>
      <c r="I39" s="77"/>
      <c r="J39" s="78"/>
      <c r="K39" s="77"/>
      <c r="L39" s="78"/>
      <c r="M39" s="77"/>
      <c r="N39" s="78"/>
      <c r="O39" s="264" t="str">
        <f t="shared" ca="1" si="13"/>
        <v/>
      </c>
      <c r="P39" s="265"/>
      <c r="Q39" s="265"/>
      <c r="R39" s="265"/>
      <c r="S39" s="266"/>
      <c r="T39" s="79" t="str">
        <f t="shared" ca="1" si="14"/>
        <v/>
      </c>
      <c r="U39" s="80" t="str">
        <f t="shared" ca="1" si="15"/>
        <v/>
      </c>
      <c r="V39" s="81" t="str">
        <f t="shared" ca="1" si="16"/>
        <v/>
      </c>
      <c r="W39" s="82" t="str">
        <f t="shared" ca="1" si="17"/>
        <v/>
      </c>
      <c r="X39" s="72" t="str">
        <f t="shared" ca="1" si="18"/>
        <v/>
      </c>
      <c r="Y39" s="53"/>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30"/>
    </row>
    <row r="40" spans="1:255" ht="14.25" customHeight="1" x14ac:dyDescent="0.2">
      <c r="A40" s="73" t="str">
        <f ca="1">IF(OFFSET('Ordre des parties'!I27,0,INT((10-ABS($A$11))/2)*3)=0,"",OFFSET('Ordre des parties'!I27,0,INT((10-ABS($A$11))/2)*3))</f>
        <v/>
      </c>
      <c r="B40" s="74" t="str">
        <f ca="1">IF(OFFSET('Ordre des parties'!J27,0,INT((10-ABS($A$11))/2)*3)=0,"",OFFSET('Ordre des parties'!J27,0,INT((10-ABS($A$11))/2)*3))</f>
        <v/>
      </c>
      <c r="C40" s="75" t="str">
        <f t="shared" ca="1" si="12"/>
        <v/>
      </c>
      <c r="D40" s="76" t="str">
        <f t="shared" ca="1" si="12"/>
        <v/>
      </c>
      <c r="E40" s="77"/>
      <c r="F40" s="78"/>
      <c r="G40" s="77"/>
      <c r="H40" s="78"/>
      <c r="I40" s="77"/>
      <c r="J40" s="78"/>
      <c r="K40" s="77"/>
      <c r="L40" s="78"/>
      <c r="M40" s="77"/>
      <c r="N40" s="78"/>
      <c r="O40" s="264" t="str">
        <f t="shared" ca="1" si="13"/>
        <v/>
      </c>
      <c r="P40" s="265"/>
      <c r="Q40" s="265"/>
      <c r="R40" s="265"/>
      <c r="S40" s="266"/>
      <c r="T40" s="79" t="str">
        <f t="shared" ca="1" si="14"/>
        <v/>
      </c>
      <c r="U40" s="80" t="str">
        <f t="shared" ca="1" si="15"/>
        <v/>
      </c>
      <c r="V40" s="81" t="str">
        <f t="shared" ca="1" si="16"/>
        <v/>
      </c>
      <c r="W40" s="82" t="str">
        <f t="shared" ca="1" si="17"/>
        <v/>
      </c>
      <c r="X40" s="72" t="str">
        <f t="shared" ca="1" si="18"/>
        <v/>
      </c>
      <c r="Y40" s="53"/>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30"/>
    </row>
    <row r="41" spans="1:255" ht="14.25" customHeight="1" x14ac:dyDescent="0.2">
      <c r="A41" s="73" t="str">
        <f ca="1">IF(OFFSET('Ordre des parties'!I28,0,INT((10-ABS($A$11))/2)*3)=0,"",OFFSET('Ordre des parties'!I28,0,INT((10-ABS($A$11))/2)*3))</f>
        <v/>
      </c>
      <c r="B41" s="74" t="str">
        <f ca="1">IF(OFFSET('Ordre des parties'!J28,0,INT((10-ABS($A$11))/2)*3)=0,"",OFFSET('Ordre des parties'!J28,0,INT((10-ABS($A$11))/2)*3))</f>
        <v/>
      </c>
      <c r="C41" s="75" t="str">
        <f t="shared" ca="1" si="12"/>
        <v/>
      </c>
      <c r="D41" s="76" t="str">
        <f t="shared" ca="1" si="12"/>
        <v/>
      </c>
      <c r="E41" s="77"/>
      <c r="F41" s="78"/>
      <c r="G41" s="77"/>
      <c r="H41" s="78"/>
      <c r="I41" s="77"/>
      <c r="J41" s="78"/>
      <c r="K41" s="77"/>
      <c r="L41" s="78"/>
      <c r="M41" s="77"/>
      <c r="N41" s="78"/>
      <c r="O41" s="264" t="str">
        <f t="shared" ca="1" si="13"/>
        <v/>
      </c>
      <c r="P41" s="265"/>
      <c r="Q41" s="265"/>
      <c r="R41" s="265"/>
      <c r="S41" s="266"/>
      <c r="T41" s="79" t="str">
        <f t="shared" ca="1" si="14"/>
        <v/>
      </c>
      <c r="U41" s="80" t="str">
        <f t="shared" ca="1" si="15"/>
        <v/>
      </c>
      <c r="V41" s="81" t="str">
        <f t="shared" ca="1" si="16"/>
        <v/>
      </c>
      <c r="W41" s="82" t="str">
        <f t="shared" ca="1" si="17"/>
        <v/>
      </c>
      <c r="X41" s="72" t="str">
        <f t="shared" ca="1" si="18"/>
        <v/>
      </c>
      <c r="Y41" s="53"/>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30"/>
    </row>
    <row r="42" spans="1:255" ht="14.25" customHeight="1" x14ac:dyDescent="0.2">
      <c r="A42" s="73" t="str">
        <f ca="1">IF(OFFSET('Ordre des parties'!I29,0,INT((10-ABS($A$11))/2)*3)=0,"",OFFSET('Ordre des parties'!I29,0,INT((10-ABS($A$11))/2)*3))</f>
        <v/>
      </c>
      <c r="B42" s="74" t="str">
        <f ca="1">IF(OFFSET('Ordre des parties'!J29,0,INT((10-ABS($A$11))/2)*3)=0,"",OFFSET('Ordre des parties'!J29,0,INT((10-ABS($A$11))/2)*3))</f>
        <v/>
      </c>
      <c r="C42" s="75" t="str">
        <f t="shared" ca="1" si="12"/>
        <v/>
      </c>
      <c r="D42" s="76" t="str">
        <f t="shared" ca="1" si="12"/>
        <v/>
      </c>
      <c r="E42" s="77"/>
      <c r="F42" s="78"/>
      <c r="G42" s="77"/>
      <c r="H42" s="78"/>
      <c r="I42" s="77"/>
      <c r="J42" s="78"/>
      <c r="K42" s="77"/>
      <c r="L42" s="78"/>
      <c r="M42" s="77"/>
      <c r="N42" s="78"/>
      <c r="O42" s="264" t="str">
        <f t="shared" ca="1" si="13"/>
        <v/>
      </c>
      <c r="P42" s="265"/>
      <c r="Q42" s="265"/>
      <c r="R42" s="265"/>
      <c r="S42" s="266"/>
      <c r="T42" s="79" t="str">
        <f t="shared" ca="1" si="14"/>
        <v/>
      </c>
      <c r="U42" s="80" t="str">
        <f t="shared" ca="1" si="15"/>
        <v/>
      </c>
      <c r="V42" s="81" t="str">
        <f t="shared" ca="1" si="16"/>
        <v/>
      </c>
      <c r="W42" s="82" t="str">
        <f t="shared" ca="1" si="17"/>
        <v/>
      </c>
      <c r="X42" s="72" t="str">
        <f t="shared" ca="1" si="18"/>
        <v/>
      </c>
      <c r="Y42" s="53"/>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30"/>
    </row>
    <row r="43" spans="1:255" ht="14.25" customHeight="1" x14ac:dyDescent="0.2">
      <c r="A43" s="73" t="str">
        <f ca="1">IF(OFFSET('Ordre des parties'!I30,0,INT((10-ABS($A$11))/2)*3)=0,"",OFFSET('Ordre des parties'!I30,0,INT((10-ABS($A$11))/2)*3))</f>
        <v/>
      </c>
      <c r="B43" s="74" t="str">
        <f ca="1">IF(OFFSET('Ordre des parties'!J30,0,INT((10-ABS($A$11))/2)*3)=0,"",OFFSET('Ordre des parties'!J30,0,INT((10-ABS($A$11))/2)*3))</f>
        <v/>
      </c>
      <c r="C43" s="75" t="str">
        <f t="shared" ca="1" si="12"/>
        <v/>
      </c>
      <c r="D43" s="76" t="str">
        <f t="shared" ca="1" si="12"/>
        <v/>
      </c>
      <c r="E43" s="77"/>
      <c r="F43" s="78"/>
      <c r="G43" s="77"/>
      <c r="H43" s="78"/>
      <c r="I43" s="77"/>
      <c r="J43" s="78"/>
      <c r="K43" s="77"/>
      <c r="L43" s="78"/>
      <c r="M43" s="77"/>
      <c r="N43" s="78"/>
      <c r="O43" s="264" t="str">
        <f t="shared" ca="1" si="13"/>
        <v/>
      </c>
      <c r="P43" s="265"/>
      <c r="Q43" s="265"/>
      <c r="R43" s="265"/>
      <c r="S43" s="266"/>
      <c r="T43" s="79" t="str">
        <f t="shared" ca="1" si="14"/>
        <v/>
      </c>
      <c r="U43" s="80" t="str">
        <f t="shared" ca="1" si="15"/>
        <v/>
      </c>
      <c r="V43" s="81" t="str">
        <f t="shared" ca="1" si="16"/>
        <v/>
      </c>
      <c r="W43" s="82" t="str">
        <f t="shared" ca="1" si="17"/>
        <v/>
      </c>
      <c r="X43" s="72" t="str">
        <f t="shared" ca="1" si="18"/>
        <v/>
      </c>
      <c r="Y43" s="53"/>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30"/>
    </row>
    <row r="44" spans="1:255" ht="14.25" customHeight="1" x14ac:dyDescent="0.2">
      <c r="A44" s="83" t="str">
        <f ca="1">IF(OFFSET('Ordre des parties'!I31,0,INT((10-ABS($A$11))/2)*3)=0,"",OFFSET('Ordre des parties'!I31,0,INT((10-ABS($A$11))/2)*3))</f>
        <v/>
      </c>
      <c r="B44" s="84" t="str">
        <f ca="1">IF(OFFSET('Ordre des parties'!J31,0,INT((10-ABS($A$11))/2)*3)=0,"",OFFSET('Ordre des parties'!J31,0,INT((10-ABS($A$11))/2)*3))</f>
        <v/>
      </c>
      <c r="C44" s="85" t="str">
        <f t="shared" ca="1" si="12"/>
        <v/>
      </c>
      <c r="D44" s="86" t="str">
        <f t="shared" ca="1" si="12"/>
        <v/>
      </c>
      <c r="E44" s="87"/>
      <c r="F44" s="88"/>
      <c r="G44" s="87"/>
      <c r="H44" s="88"/>
      <c r="I44" s="87"/>
      <c r="J44" s="88"/>
      <c r="K44" s="87"/>
      <c r="L44" s="88"/>
      <c r="M44" s="87"/>
      <c r="N44" s="88"/>
      <c r="O44" s="260" t="str">
        <f t="shared" ca="1" si="13"/>
        <v/>
      </c>
      <c r="P44" s="261"/>
      <c r="Q44" s="261"/>
      <c r="R44" s="261"/>
      <c r="S44" s="262"/>
      <c r="T44" s="89" t="str">
        <f t="shared" ca="1" si="14"/>
        <v/>
      </c>
      <c r="U44" s="90" t="str">
        <f t="shared" ca="1" si="15"/>
        <v/>
      </c>
      <c r="V44" s="91" t="str">
        <f t="shared" ca="1" si="16"/>
        <v/>
      </c>
      <c r="W44" s="92" t="str">
        <f t="shared" ca="1" si="17"/>
        <v/>
      </c>
      <c r="X44" s="72" t="str">
        <f t="shared" ca="1" si="18"/>
        <v/>
      </c>
      <c r="Y44" s="53"/>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30"/>
    </row>
    <row r="45" spans="1:255" ht="14.25" customHeight="1" x14ac:dyDescent="0.2">
      <c r="A45" s="93" t="str">
        <f ca="1">IF(OFFSET('Ordre des parties'!I32,0,INT((10-ABS($A$11))/2)*3)=0,"",OFFSET('Ordre des parties'!I32,0,INT((10-ABS($A$11))/2)*3))</f>
        <v/>
      </c>
      <c r="B45" s="94" t="str">
        <f ca="1">IF(OFFSET('Ordre des parties'!J32,0,INT((10-ABS($A$11))/2)*3)=0,"",OFFSET('Ordre des parties'!J32,0,INT((10-ABS($A$11))/2)*3))</f>
        <v/>
      </c>
      <c r="C45" s="95" t="str">
        <f t="shared" ca="1" si="12"/>
        <v/>
      </c>
      <c r="D45" s="96" t="str">
        <f t="shared" ca="1" si="12"/>
        <v/>
      </c>
      <c r="E45" s="97"/>
      <c r="F45" s="98"/>
      <c r="G45" s="97"/>
      <c r="H45" s="98"/>
      <c r="I45" s="97"/>
      <c r="J45" s="98"/>
      <c r="K45" s="97"/>
      <c r="L45" s="98"/>
      <c r="M45" s="97"/>
      <c r="N45" s="98"/>
      <c r="O45" s="248" t="str">
        <f t="shared" ca="1" si="13"/>
        <v/>
      </c>
      <c r="P45" s="249"/>
      <c r="Q45" s="249"/>
      <c r="R45" s="249"/>
      <c r="S45" s="250"/>
      <c r="T45" s="99" t="str">
        <f t="shared" ca="1" si="14"/>
        <v/>
      </c>
      <c r="U45" s="100" t="str">
        <f t="shared" ca="1" si="15"/>
        <v/>
      </c>
      <c r="V45" s="101" t="str">
        <f t="shared" ca="1" si="16"/>
        <v/>
      </c>
      <c r="W45" s="102" t="str">
        <f t="shared" ca="1" si="17"/>
        <v/>
      </c>
      <c r="X45" s="72" t="str">
        <f t="shared" ca="1" si="18"/>
        <v/>
      </c>
      <c r="Y45" s="53"/>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30"/>
    </row>
    <row r="46" spans="1:255" ht="14.25" customHeight="1" x14ac:dyDescent="0.2">
      <c r="A46" s="93" t="str">
        <f ca="1">IF(OFFSET('Ordre des parties'!I33,0,INT((10-ABS($A$11))/2)*3)=0,"",OFFSET('Ordre des parties'!I33,0,INT((10-ABS($A$11))/2)*3))</f>
        <v/>
      </c>
      <c r="B46" s="94" t="str">
        <f ca="1">IF(OFFSET('Ordre des parties'!J33,0,INT((10-ABS($A$11))/2)*3)=0,"",OFFSET('Ordre des parties'!J33,0,INT((10-ABS($A$11))/2)*3))</f>
        <v/>
      </c>
      <c r="C46" s="103" t="str">
        <f t="shared" ca="1" si="12"/>
        <v/>
      </c>
      <c r="D46" s="104" t="str">
        <f t="shared" ca="1" si="12"/>
        <v/>
      </c>
      <c r="E46" s="97"/>
      <c r="F46" s="98"/>
      <c r="G46" s="97"/>
      <c r="H46" s="98"/>
      <c r="I46" s="97"/>
      <c r="J46" s="98"/>
      <c r="K46" s="97"/>
      <c r="L46" s="98"/>
      <c r="M46" s="97"/>
      <c r="N46" s="98"/>
      <c r="O46" s="248" t="str">
        <f t="shared" ca="1" si="13"/>
        <v/>
      </c>
      <c r="P46" s="249"/>
      <c r="Q46" s="249"/>
      <c r="R46" s="249"/>
      <c r="S46" s="250"/>
      <c r="T46" s="99" t="str">
        <f t="shared" ca="1" si="14"/>
        <v/>
      </c>
      <c r="U46" s="100" t="str">
        <f t="shared" ca="1" si="15"/>
        <v/>
      </c>
      <c r="V46" s="101" t="str">
        <f t="shared" ca="1" si="16"/>
        <v/>
      </c>
      <c r="W46" s="102" t="str">
        <f t="shared" ca="1" si="17"/>
        <v/>
      </c>
      <c r="X46" s="72" t="str">
        <f t="shared" ca="1" si="18"/>
        <v/>
      </c>
      <c r="Y46" s="53"/>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30"/>
    </row>
    <row r="47" spans="1:255" ht="14.25" customHeight="1" x14ac:dyDescent="0.2">
      <c r="A47" s="93" t="str">
        <f ca="1">IF(OFFSET('Ordre des parties'!I34,0,INT((10-ABS($A$11))/2)*3)=0,"",OFFSET('Ordre des parties'!I34,0,INT((10-ABS($A$11))/2)*3))</f>
        <v/>
      </c>
      <c r="B47" s="94" t="str">
        <f ca="1">IF(OFFSET('Ordre des parties'!J34,0,INT((10-ABS($A$11))/2)*3)=0,"",OFFSET('Ordre des parties'!J34,0,INT((10-ABS($A$11))/2)*3))</f>
        <v/>
      </c>
      <c r="C47" s="103" t="str">
        <f t="shared" ca="1" si="12"/>
        <v/>
      </c>
      <c r="D47" s="104" t="str">
        <f t="shared" ca="1" si="12"/>
        <v/>
      </c>
      <c r="E47" s="97"/>
      <c r="F47" s="98"/>
      <c r="G47" s="97"/>
      <c r="H47" s="98"/>
      <c r="I47" s="97"/>
      <c r="J47" s="98"/>
      <c r="K47" s="97"/>
      <c r="L47" s="98"/>
      <c r="M47" s="97"/>
      <c r="N47" s="98"/>
      <c r="O47" s="248" t="str">
        <f t="shared" ca="1" si="13"/>
        <v/>
      </c>
      <c r="P47" s="249"/>
      <c r="Q47" s="249"/>
      <c r="R47" s="249"/>
      <c r="S47" s="250"/>
      <c r="T47" s="99" t="str">
        <f t="shared" ca="1" si="14"/>
        <v/>
      </c>
      <c r="U47" s="100" t="str">
        <f t="shared" ca="1" si="15"/>
        <v/>
      </c>
      <c r="V47" s="101" t="str">
        <f t="shared" ca="1" si="16"/>
        <v/>
      </c>
      <c r="W47" s="102" t="str">
        <f t="shared" ca="1" si="17"/>
        <v/>
      </c>
      <c r="X47" s="72" t="str">
        <f t="shared" ca="1" si="18"/>
        <v/>
      </c>
      <c r="Y47" s="53"/>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30"/>
    </row>
    <row r="48" spans="1:255" ht="14.25" customHeight="1" x14ac:dyDescent="0.2">
      <c r="A48" s="93" t="str">
        <f ca="1">IF(OFFSET('Ordre des parties'!I35,0,INT((10-ABS($A$11))/2)*3)=0,"",OFFSET('Ordre des parties'!I35,0,INT((10-ABS($A$11))/2)*3))</f>
        <v/>
      </c>
      <c r="B48" s="94" t="str">
        <f ca="1">IF(OFFSET('Ordre des parties'!J35,0,INT((10-ABS($A$11))/2)*3)=0,"",OFFSET('Ordre des parties'!J35,0,INT((10-ABS($A$11))/2)*3))</f>
        <v/>
      </c>
      <c r="C48" s="103" t="str">
        <f t="shared" ca="1" si="12"/>
        <v/>
      </c>
      <c r="D48" s="104" t="str">
        <f t="shared" ca="1" si="12"/>
        <v/>
      </c>
      <c r="E48" s="97"/>
      <c r="F48" s="98"/>
      <c r="G48" s="97"/>
      <c r="H48" s="98"/>
      <c r="I48" s="97"/>
      <c r="J48" s="98"/>
      <c r="K48" s="97"/>
      <c r="L48" s="98"/>
      <c r="M48" s="97"/>
      <c r="N48" s="98"/>
      <c r="O48" s="248" t="str">
        <f t="shared" ca="1" si="13"/>
        <v/>
      </c>
      <c r="P48" s="249"/>
      <c r="Q48" s="249"/>
      <c r="R48" s="249"/>
      <c r="S48" s="250"/>
      <c r="T48" s="99" t="str">
        <f t="shared" ca="1" si="14"/>
        <v/>
      </c>
      <c r="U48" s="100" t="str">
        <f t="shared" ca="1" si="15"/>
        <v/>
      </c>
      <c r="V48" s="101" t="str">
        <f t="shared" ca="1" si="16"/>
        <v/>
      </c>
      <c r="W48" s="102" t="str">
        <f t="shared" ca="1" si="17"/>
        <v/>
      </c>
      <c r="X48" s="72" t="str">
        <f t="shared" ca="1" si="18"/>
        <v/>
      </c>
      <c r="Y48" s="53"/>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30"/>
    </row>
    <row r="49" spans="1:255" ht="14.25" customHeight="1" x14ac:dyDescent="0.2">
      <c r="A49" s="93" t="str">
        <f ca="1">IF(OFFSET('Ordre des parties'!I36,0,INT((10-ABS($A$11))/2)*3)=0,"",OFFSET('Ordre des parties'!I36,0,INT((10-ABS($A$11))/2)*3))</f>
        <v/>
      </c>
      <c r="B49" s="94" t="str">
        <f ca="1">IF(OFFSET('Ordre des parties'!J36,0,INT((10-ABS($A$11))/2)*3)=0,"",OFFSET('Ordre des parties'!J36,0,INT((10-ABS($A$11))/2)*3))</f>
        <v/>
      </c>
      <c r="C49" s="103" t="str">
        <f t="shared" ca="1" si="12"/>
        <v/>
      </c>
      <c r="D49" s="104" t="str">
        <f t="shared" ca="1" si="12"/>
        <v/>
      </c>
      <c r="E49" s="97"/>
      <c r="F49" s="98"/>
      <c r="G49" s="97"/>
      <c r="H49" s="98"/>
      <c r="I49" s="97"/>
      <c r="J49" s="98"/>
      <c r="K49" s="97"/>
      <c r="L49" s="98"/>
      <c r="M49" s="97"/>
      <c r="N49" s="98"/>
      <c r="O49" s="248" t="str">
        <f t="shared" ca="1" si="13"/>
        <v/>
      </c>
      <c r="P49" s="249"/>
      <c r="Q49" s="249"/>
      <c r="R49" s="249"/>
      <c r="S49" s="250"/>
      <c r="T49" s="99" t="str">
        <f t="shared" ca="1" si="14"/>
        <v/>
      </c>
      <c r="U49" s="100" t="str">
        <f t="shared" ca="1" si="15"/>
        <v/>
      </c>
      <c r="V49" s="101" t="str">
        <f t="shared" ca="1" si="16"/>
        <v/>
      </c>
      <c r="W49" s="102" t="str">
        <f t="shared" ca="1" si="17"/>
        <v/>
      </c>
      <c r="X49" s="72" t="str">
        <f t="shared" ca="1" si="18"/>
        <v/>
      </c>
      <c r="Y49" s="53"/>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30"/>
    </row>
    <row r="50" spans="1:255" ht="14.25" customHeight="1" x14ac:dyDescent="0.2">
      <c r="A50" s="93" t="str">
        <f ca="1">IF(OFFSET('Ordre des parties'!I37,0,INT((10-ABS($A$11))/2)*3)=0,"",OFFSET('Ordre des parties'!I37,0,INT((10-ABS($A$11))/2)*3))</f>
        <v/>
      </c>
      <c r="B50" s="94" t="str">
        <f ca="1">IF(OFFSET('Ordre des parties'!J37,0,INT((10-ABS($A$11))/2)*3)=0,"",OFFSET('Ordre des parties'!J37,0,INT((10-ABS($A$11))/2)*3))</f>
        <v/>
      </c>
      <c r="C50" s="103" t="str">
        <f t="shared" ca="1" si="12"/>
        <v/>
      </c>
      <c r="D50" s="104" t="str">
        <f t="shared" ca="1" si="12"/>
        <v/>
      </c>
      <c r="E50" s="97"/>
      <c r="F50" s="98"/>
      <c r="G50" s="97"/>
      <c r="H50" s="98"/>
      <c r="I50" s="97"/>
      <c r="J50" s="98"/>
      <c r="K50" s="97"/>
      <c r="L50" s="98"/>
      <c r="M50" s="97"/>
      <c r="N50" s="98"/>
      <c r="O50" s="248" t="str">
        <f t="shared" ca="1" si="13"/>
        <v/>
      </c>
      <c r="P50" s="249"/>
      <c r="Q50" s="249"/>
      <c r="R50" s="249"/>
      <c r="S50" s="250"/>
      <c r="T50" s="99" t="str">
        <f t="shared" ca="1" si="14"/>
        <v/>
      </c>
      <c r="U50" s="100" t="str">
        <f t="shared" ca="1" si="15"/>
        <v/>
      </c>
      <c r="V50" s="101" t="str">
        <f t="shared" ca="1" si="16"/>
        <v/>
      </c>
      <c r="W50" s="102" t="str">
        <f t="shared" ca="1" si="17"/>
        <v/>
      </c>
      <c r="X50" s="72" t="str">
        <f t="shared" ca="1" si="18"/>
        <v/>
      </c>
      <c r="Y50" s="53"/>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30"/>
    </row>
    <row r="51" spans="1:255" ht="14.25" customHeight="1" x14ac:dyDescent="0.2">
      <c r="A51" s="93" t="str">
        <f ca="1">IF(OFFSET('Ordre des parties'!I38,0,INT((10-ABS($A$11))/2)*3)=0,"",OFFSET('Ordre des parties'!I38,0,INT((10-ABS($A$11))/2)*3))</f>
        <v/>
      </c>
      <c r="B51" s="94" t="str">
        <f ca="1">IF(OFFSET('Ordre des parties'!J38,0,INT((10-ABS($A$11))/2)*3)=0,"",OFFSET('Ordre des parties'!J38,0,INT((10-ABS($A$11))/2)*3))</f>
        <v/>
      </c>
      <c r="C51" s="103" t="str">
        <f t="shared" ca="1" si="12"/>
        <v/>
      </c>
      <c r="D51" s="104" t="str">
        <f t="shared" ca="1" si="12"/>
        <v/>
      </c>
      <c r="E51" s="97"/>
      <c r="F51" s="98"/>
      <c r="G51" s="97"/>
      <c r="H51" s="98"/>
      <c r="I51" s="97"/>
      <c r="J51" s="98"/>
      <c r="K51" s="97"/>
      <c r="L51" s="98"/>
      <c r="M51" s="97"/>
      <c r="N51" s="98"/>
      <c r="O51" s="248" t="str">
        <f t="shared" ca="1" si="13"/>
        <v/>
      </c>
      <c r="P51" s="249"/>
      <c r="Q51" s="249"/>
      <c r="R51" s="249"/>
      <c r="S51" s="250"/>
      <c r="T51" s="99" t="str">
        <f t="shared" ca="1" si="14"/>
        <v/>
      </c>
      <c r="U51" s="100" t="str">
        <f t="shared" ca="1" si="15"/>
        <v/>
      </c>
      <c r="V51" s="101" t="str">
        <f t="shared" ca="1" si="16"/>
        <v/>
      </c>
      <c r="W51" s="102" t="str">
        <f t="shared" ca="1" si="17"/>
        <v/>
      </c>
      <c r="X51" s="72" t="str">
        <f t="shared" ca="1" si="18"/>
        <v/>
      </c>
      <c r="Y51" s="53"/>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30"/>
    </row>
    <row r="52" spans="1:255" ht="14.25" customHeight="1" x14ac:dyDescent="0.2">
      <c r="A52" s="93" t="str">
        <f ca="1">IF(OFFSET('Ordre des parties'!I39,0,INT((10-ABS($A$11))/2)*3)=0,"",OFFSET('Ordre des parties'!I39,0,INT((10-ABS($A$11))/2)*3))</f>
        <v/>
      </c>
      <c r="B52" s="94" t="str">
        <f ca="1">IF(OFFSET('Ordre des parties'!J39,0,INT((10-ABS($A$11))/2)*3)=0,"",OFFSET('Ordre des parties'!J39,0,INT((10-ABS($A$11))/2)*3))</f>
        <v/>
      </c>
      <c r="C52" s="103" t="str">
        <f t="shared" ca="1" si="12"/>
        <v/>
      </c>
      <c r="D52" s="104" t="str">
        <f t="shared" ca="1" si="12"/>
        <v/>
      </c>
      <c r="E52" s="97"/>
      <c r="F52" s="98"/>
      <c r="G52" s="97"/>
      <c r="H52" s="98"/>
      <c r="I52" s="97"/>
      <c r="J52" s="98"/>
      <c r="K52" s="97"/>
      <c r="L52" s="98"/>
      <c r="M52" s="97"/>
      <c r="N52" s="98"/>
      <c r="O52" s="248" t="str">
        <f t="shared" ca="1" si="13"/>
        <v/>
      </c>
      <c r="P52" s="249"/>
      <c r="Q52" s="249"/>
      <c r="R52" s="249"/>
      <c r="S52" s="250"/>
      <c r="T52" s="99" t="str">
        <f t="shared" ca="1" si="14"/>
        <v/>
      </c>
      <c r="U52" s="100" t="str">
        <f t="shared" ca="1" si="15"/>
        <v/>
      </c>
      <c r="V52" s="101" t="str">
        <f t="shared" ca="1" si="16"/>
        <v/>
      </c>
      <c r="W52" s="102" t="str">
        <f t="shared" ca="1" si="17"/>
        <v/>
      </c>
      <c r="X52" s="72" t="str">
        <f t="shared" ca="1" si="18"/>
        <v/>
      </c>
      <c r="Y52" s="53"/>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30"/>
    </row>
    <row r="53" spans="1:255" ht="14.25" customHeight="1" x14ac:dyDescent="0.2">
      <c r="A53" s="93" t="str">
        <f ca="1">IF(OFFSET('Ordre des parties'!I40,0,INT((10-ABS($A$11))/2)*3)=0,"",OFFSET('Ordre des parties'!I40,0,INT((10-ABS($A$11))/2)*3))</f>
        <v/>
      </c>
      <c r="B53" s="94" t="str">
        <f ca="1">IF(OFFSET('Ordre des parties'!J40,0,INT((10-ABS($A$11))/2)*3)=0,"",OFFSET('Ordre des parties'!J40,0,INT((10-ABS($A$11))/2)*3))</f>
        <v/>
      </c>
      <c r="C53" s="103" t="str">
        <f t="shared" ca="1" si="12"/>
        <v/>
      </c>
      <c r="D53" s="104" t="str">
        <f t="shared" ca="1" si="12"/>
        <v/>
      </c>
      <c r="E53" s="97"/>
      <c r="F53" s="98"/>
      <c r="G53" s="97"/>
      <c r="H53" s="98"/>
      <c r="I53" s="97"/>
      <c r="J53" s="98"/>
      <c r="K53" s="97"/>
      <c r="L53" s="98"/>
      <c r="M53" s="97"/>
      <c r="N53" s="98"/>
      <c r="O53" s="248" t="str">
        <f t="shared" ca="1" si="13"/>
        <v/>
      </c>
      <c r="P53" s="249"/>
      <c r="Q53" s="249"/>
      <c r="R53" s="249"/>
      <c r="S53" s="250"/>
      <c r="T53" s="99" t="str">
        <f t="shared" ca="1" si="14"/>
        <v/>
      </c>
      <c r="U53" s="100" t="str">
        <f t="shared" ca="1" si="15"/>
        <v/>
      </c>
      <c r="V53" s="101" t="str">
        <f t="shared" ca="1" si="16"/>
        <v/>
      </c>
      <c r="W53" s="102" t="str">
        <f t="shared" ca="1" si="17"/>
        <v/>
      </c>
      <c r="X53" s="72" t="str">
        <f t="shared" ca="1" si="18"/>
        <v/>
      </c>
      <c r="Y53" s="53"/>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30"/>
    </row>
    <row r="54" spans="1:255" ht="14.25" customHeight="1" x14ac:dyDescent="0.2">
      <c r="A54" s="93" t="str">
        <f ca="1">IF(OFFSET('Ordre des parties'!I41,0,INT((10-ABS($A$11))/2)*3)=0,"",OFFSET('Ordre des parties'!I41,0,INT((10-ABS($A$11))/2)*3))</f>
        <v/>
      </c>
      <c r="B54" s="94" t="str">
        <f ca="1">IF(OFFSET('Ordre des parties'!J41,0,INT((10-ABS($A$11))/2)*3)=0,"",OFFSET('Ordre des parties'!J41,0,INT((10-ABS($A$11))/2)*3))</f>
        <v/>
      </c>
      <c r="C54" s="103" t="str">
        <f t="shared" ca="1" si="12"/>
        <v/>
      </c>
      <c r="D54" s="104" t="str">
        <f t="shared" ca="1" si="12"/>
        <v/>
      </c>
      <c r="E54" s="97"/>
      <c r="F54" s="98"/>
      <c r="G54" s="97"/>
      <c r="H54" s="98"/>
      <c r="I54" s="97"/>
      <c r="J54" s="98"/>
      <c r="K54" s="97"/>
      <c r="L54" s="98"/>
      <c r="M54" s="97"/>
      <c r="N54" s="98"/>
      <c r="O54" s="248" t="str">
        <f t="shared" ca="1" si="13"/>
        <v/>
      </c>
      <c r="P54" s="249"/>
      <c r="Q54" s="249"/>
      <c r="R54" s="249"/>
      <c r="S54" s="250"/>
      <c r="T54" s="99" t="str">
        <f t="shared" ca="1" si="14"/>
        <v/>
      </c>
      <c r="U54" s="100" t="str">
        <f t="shared" ca="1" si="15"/>
        <v/>
      </c>
      <c r="V54" s="101" t="str">
        <f t="shared" ca="1" si="16"/>
        <v/>
      </c>
      <c r="W54" s="102" t="str">
        <f t="shared" ca="1" si="17"/>
        <v/>
      </c>
      <c r="X54" s="72" t="str">
        <f t="shared" ca="1" si="18"/>
        <v/>
      </c>
      <c r="Y54" s="53"/>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30"/>
    </row>
    <row r="55" spans="1:255" ht="14.25" customHeight="1" x14ac:dyDescent="0.2">
      <c r="A55" s="93" t="str">
        <f ca="1">IF(OFFSET('Ordre des parties'!I42,0,INT((10-ABS($A$11))/2)*3)=0,"",OFFSET('Ordre des parties'!I42,0,INT((10-ABS($A$11))/2)*3))</f>
        <v/>
      </c>
      <c r="B55" s="94" t="str">
        <f ca="1">IF(OFFSET('Ordre des parties'!J42,0,INT((10-ABS($A$11))/2)*3)=0,"",OFFSET('Ordre des parties'!J42,0,INT((10-ABS($A$11))/2)*3))</f>
        <v/>
      </c>
      <c r="C55" s="103" t="str">
        <f t="shared" ca="1" si="12"/>
        <v/>
      </c>
      <c r="D55" s="104" t="str">
        <f t="shared" ca="1" si="12"/>
        <v/>
      </c>
      <c r="E55" s="97"/>
      <c r="F55" s="98"/>
      <c r="G55" s="97"/>
      <c r="H55" s="98"/>
      <c r="I55" s="97"/>
      <c r="J55" s="98"/>
      <c r="K55" s="97"/>
      <c r="L55" s="98"/>
      <c r="M55" s="97"/>
      <c r="N55" s="98"/>
      <c r="O55" s="248" t="str">
        <f t="shared" ca="1" si="13"/>
        <v/>
      </c>
      <c r="P55" s="249"/>
      <c r="Q55" s="249"/>
      <c r="R55" s="249"/>
      <c r="S55" s="250"/>
      <c r="T55" s="99" t="str">
        <f t="shared" ca="1" si="14"/>
        <v/>
      </c>
      <c r="U55" s="100" t="str">
        <f t="shared" ca="1" si="15"/>
        <v/>
      </c>
      <c r="V55" s="101" t="str">
        <f t="shared" ca="1" si="16"/>
        <v/>
      </c>
      <c r="W55" s="102" t="str">
        <f t="shared" ca="1" si="17"/>
        <v/>
      </c>
      <c r="X55" s="72" t="str">
        <f t="shared" ca="1" si="18"/>
        <v/>
      </c>
      <c r="Y55" s="53"/>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30"/>
    </row>
    <row r="56" spans="1:255" ht="14.25" customHeight="1" x14ac:dyDescent="0.2">
      <c r="A56" s="93" t="str">
        <f ca="1">IF(OFFSET('Ordre des parties'!I43,0,INT((10-ABS($A$11))/2)*3)=0,"",OFFSET('Ordre des parties'!I43,0,INT((10-ABS($A$11))/2)*3))</f>
        <v/>
      </c>
      <c r="B56" s="94" t="str">
        <f ca="1">IF(OFFSET('Ordre des parties'!J43,0,INT((10-ABS($A$11))/2)*3)=0,"",OFFSET('Ordre des parties'!J43,0,INT((10-ABS($A$11))/2)*3))</f>
        <v/>
      </c>
      <c r="C56" s="103" t="str">
        <f t="shared" ca="1" si="12"/>
        <v/>
      </c>
      <c r="D56" s="104" t="str">
        <f t="shared" ca="1" si="12"/>
        <v/>
      </c>
      <c r="E56" s="97"/>
      <c r="F56" s="98"/>
      <c r="G56" s="97"/>
      <c r="H56" s="98"/>
      <c r="I56" s="97"/>
      <c r="J56" s="98"/>
      <c r="K56" s="97"/>
      <c r="L56" s="98"/>
      <c r="M56" s="97"/>
      <c r="N56" s="98"/>
      <c r="O56" s="248" t="str">
        <f t="shared" ca="1" si="13"/>
        <v/>
      </c>
      <c r="P56" s="249"/>
      <c r="Q56" s="249"/>
      <c r="R56" s="249"/>
      <c r="S56" s="250"/>
      <c r="T56" s="99" t="str">
        <f t="shared" ca="1" si="14"/>
        <v/>
      </c>
      <c r="U56" s="100" t="str">
        <f t="shared" ca="1" si="15"/>
        <v/>
      </c>
      <c r="V56" s="101" t="str">
        <f t="shared" ca="1" si="16"/>
        <v/>
      </c>
      <c r="W56" s="102" t="str">
        <f t="shared" ca="1" si="17"/>
        <v/>
      </c>
      <c r="X56" s="72" t="str">
        <f t="shared" ca="1" si="18"/>
        <v/>
      </c>
      <c r="Y56" s="53"/>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30"/>
    </row>
    <row r="57" spans="1:255" ht="14.25" customHeight="1" x14ac:dyDescent="0.2">
      <c r="A57" s="93" t="str">
        <f ca="1">IF(OFFSET('Ordre des parties'!I44,0,INT((10-ABS($A$11))/2)*3)=0,"",OFFSET('Ordre des parties'!I44,0,INT((10-ABS($A$11))/2)*3))</f>
        <v/>
      </c>
      <c r="B57" s="94" t="str">
        <f ca="1">IF(OFFSET('Ordre des parties'!J44,0,INT((10-ABS($A$11))/2)*3)=0,"",OFFSET('Ordre des parties'!J44,0,INT((10-ABS($A$11))/2)*3))</f>
        <v/>
      </c>
      <c r="C57" s="103" t="str">
        <f t="shared" ca="1" si="12"/>
        <v/>
      </c>
      <c r="D57" s="104" t="str">
        <f t="shared" ca="1" si="12"/>
        <v/>
      </c>
      <c r="E57" s="97"/>
      <c r="F57" s="98"/>
      <c r="G57" s="97"/>
      <c r="H57" s="98"/>
      <c r="I57" s="97"/>
      <c r="J57" s="98"/>
      <c r="K57" s="97"/>
      <c r="L57" s="98"/>
      <c r="M57" s="97"/>
      <c r="N57" s="98"/>
      <c r="O57" s="248" t="str">
        <f t="shared" ca="1" si="13"/>
        <v/>
      </c>
      <c r="P57" s="249"/>
      <c r="Q57" s="249"/>
      <c r="R57" s="249"/>
      <c r="S57" s="250"/>
      <c r="T57" s="99" t="str">
        <f t="shared" ca="1" si="14"/>
        <v/>
      </c>
      <c r="U57" s="100" t="str">
        <f t="shared" ca="1" si="15"/>
        <v/>
      </c>
      <c r="V57" s="101" t="str">
        <f t="shared" ca="1" si="16"/>
        <v/>
      </c>
      <c r="W57" s="102" t="str">
        <f t="shared" ca="1" si="17"/>
        <v/>
      </c>
      <c r="X57" s="72" t="str">
        <f t="shared" ca="1" si="18"/>
        <v/>
      </c>
      <c r="Y57" s="53"/>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30"/>
    </row>
    <row r="58" spans="1:255" ht="14.25" customHeight="1" x14ac:dyDescent="0.2">
      <c r="A58" s="93" t="str">
        <f ca="1">IF(OFFSET('Ordre des parties'!I45,0,INT((10-ABS($A$11))/2)*3)=0,"",OFFSET('Ordre des parties'!I45,0,INT((10-ABS($A$11))/2)*3))</f>
        <v/>
      </c>
      <c r="B58" s="94" t="str">
        <f ca="1">IF(OFFSET('Ordre des parties'!J45,0,INT((10-ABS($A$11))/2)*3)=0,"",OFFSET('Ordre des parties'!J45,0,INT((10-ABS($A$11))/2)*3))</f>
        <v/>
      </c>
      <c r="C58" s="103" t="str">
        <f t="shared" ca="1" si="12"/>
        <v/>
      </c>
      <c r="D58" s="104" t="str">
        <f t="shared" ca="1" si="12"/>
        <v/>
      </c>
      <c r="E58" s="97"/>
      <c r="F58" s="98"/>
      <c r="G58" s="97"/>
      <c r="H58" s="98"/>
      <c r="I58" s="97"/>
      <c r="J58" s="98"/>
      <c r="K58" s="97"/>
      <c r="L58" s="98"/>
      <c r="M58" s="97"/>
      <c r="N58" s="98"/>
      <c r="O58" s="248" t="str">
        <f t="shared" ca="1" si="13"/>
        <v/>
      </c>
      <c r="P58" s="249"/>
      <c r="Q58" s="249"/>
      <c r="R58" s="249"/>
      <c r="S58" s="250"/>
      <c r="T58" s="99" t="str">
        <f t="shared" ca="1" si="14"/>
        <v/>
      </c>
      <c r="U58" s="100" t="str">
        <f t="shared" ca="1" si="15"/>
        <v/>
      </c>
      <c r="V58" s="101" t="str">
        <f t="shared" ca="1" si="16"/>
        <v/>
      </c>
      <c r="W58" s="102" t="str">
        <f t="shared" ca="1" si="17"/>
        <v/>
      </c>
      <c r="X58" s="72" t="str">
        <f t="shared" ca="1" si="18"/>
        <v/>
      </c>
      <c r="Y58" s="53"/>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30"/>
    </row>
    <row r="59" spans="1:255" ht="14.25" customHeight="1" x14ac:dyDescent="0.2">
      <c r="A59" s="93" t="str">
        <f ca="1">IF(OFFSET('Ordre des parties'!I46,0,INT((10-ABS($A$11))/2)*3)=0,"",OFFSET('Ordre des parties'!I46,0,INT((10-ABS($A$11))/2)*3))</f>
        <v/>
      </c>
      <c r="B59" s="94" t="str">
        <f ca="1">IF(OFFSET('Ordre des parties'!J46,0,INT((10-ABS($A$11))/2)*3)=0,"",OFFSET('Ordre des parties'!J46,0,INT((10-ABS($A$11))/2)*3))</f>
        <v/>
      </c>
      <c r="C59" s="103" t="str">
        <f t="shared" ca="1" si="12"/>
        <v/>
      </c>
      <c r="D59" s="104" t="str">
        <f t="shared" ca="1" si="12"/>
        <v/>
      </c>
      <c r="E59" s="97"/>
      <c r="F59" s="98"/>
      <c r="G59" s="97"/>
      <c r="H59" s="98"/>
      <c r="I59" s="97"/>
      <c r="J59" s="98"/>
      <c r="K59" s="97"/>
      <c r="L59" s="98"/>
      <c r="M59" s="97"/>
      <c r="N59" s="98"/>
      <c r="O59" s="248" t="str">
        <f t="shared" ca="1" si="13"/>
        <v/>
      </c>
      <c r="P59" s="249"/>
      <c r="Q59" s="249"/>
      <c r="R59" s="249"/>
      <c r="S59" s="250"/>
      <c r="T59" s="99" t="str">
        <f t="shared" ca="1" si="14"/>
        <v/>
      </c>
      <c r="U59" s="100" t="str">
        <f t="shared" ca="1" si="15"/>
        <v/>
      </c>
      <c r="V59" s="101" t="str">
        <f t="shared" ca="1" si="16"/>
        <v/>
      </c>
      <c r="W59" s="102" t="str">
        <f t="shared" ca="1" si="17"/>
        <v/>
      </c>
      <c r="X59" s="72" t="str">
        <f t="shared" ca="1" si="18"/>
        <v/>
      </c>
      <c r="Y59" s="53"/>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30"/>
    </row>
    <row r="60" spans="1:255" ht="14.25" customHeight="1" thickBot="1" x14ac:dyDescent="0.25">
      <c r="A60" s="105" t="str">
        <f ca="1">IF(OFFSET('Ordre des parties'!I47,0,INT((10-ABS($A$11))/2)*3)=0,"",OFFSET('Ordre des parties'!I47,0,INT((10-ABS($A$11))/2)*3))</f>
        <v/>
      </c>
      <c r="B60" s="106" t="str">
        <f ca="1">IF(OFFSET('Ordre des parties'!J47,0,INT((10-ABS($A$11))/2)*3)=0,"",OFFSET('Ordre des parties'!J47,0,INT((10-ABS($A$11))/2)*3))</f>
        <v/>
      </c>
      <c r="C60" s="107" t="str">
        <f t="shared" ca="1" si="12"/>
        <v/>
      </c>
      <c r="D60" s="108" t="str">
        <f t="shared" ca="1" si="12"/>
        <v/>
      </c>
      <c r="E60" s="109"/>
      <c r="F60" s="110"/>
      <c r="G60" s="109"/>
      <c r="H60" s="110"/>
      <c r="I60" s="109"/>
      <c r="J60" s="110"/>
      <c r="K60" s="109"/>
      <c r="L60" s="110"/>
      <c r="M60" s="109"/>
      <c r="N60" s="110"/>
      <c r="O60" s="243" t="str">
        <f t="shared" ca="1" si="13"/>
        <v/>
      </c>
      <c r="P60" s="244"/>
      <c r="Q60" s="244"/>
      <c r="R60" s="244"/>
      <c r="S60" s="245"/>
      <c r="T60" s="111" t="str">
        <f t="shared" ca="1" si="14"/>
        <v/>
      </c>
      <c r="U60" s="112" t="str">
        <f t="shared" ca="1" si="15"/>
        <v/>
      </c>
      <c r="V60" s="113" t="str">
        <f t="shared" ca="1" si="16"/>
        <v/>
      </c>
      <c r="W60" s="114" t="str">
        <f t="shared" ca="1" si="17"/>
        <v/>
      </c>
      <c r="X60" s="72" t="str">
        <f t="shared" ca="1" si="18"/>
        <v/>
      </c>
      <c r="Y60" s="53"/>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30"/>
    </row>
    <row r="61" spans="1:255" ht="8.4499999999999993" customHeight="1" thickTop="1" x14ac:dyDescent="0.2">
      <c r="A61" s="115"/>
      <c r="B61" s="116"/>
      <c r="C61" s="116"/>
      <c r="D61" s="116"/>
      <c r="E61" s="116"/>
      <c r="F61" s="116"/>
      <c r="G61" s="116"/>
      <c r="H61" s="116"/>
      <c r="I61" s="116"/>
      <c r="J61" s="116"/>
      <c r="K61" s="116"/>
      <c r="L61" s="116"/>
      <c r="M61" s="116"/>
      <c r="N61" s="116"/>
      <c r="O61" s="116"/>
      <c r="P61" s="116"/>
      <c r="Q61" s="116"/>
      <c r="R61" s="116"/>
      <c r="S61" s="116"/>
      <c r="T61" s="117"/>
      <c r="U61" s="117"/>
      <c r="V61" s="118"/>
      <c r="W61" s="118"/>
      <c r="X61" s="14"/>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30"/>
    </row>
    <row r="62" spans="1:255" ht="16.899999999999999" customHeight="1" thickBot="1" x14ac:dyDescent="0.25">
      <c r="A62" s="316" t="s">
        <v>18</v>
      </c>
      <c r="B62" s="317"/>
      <c r="C62" s="317"/>
      <c r="D62" s="119"/>
      <c r="E62" s="119"/>
      <c r="F62" s="119"/>
      <c r="G62" s="119"/>
      <c r="H62" s="119"/>
      <c r="I62" s="119"/>
      <c r="J62" s="119"/>
      <c r="K62" s="119"/>
      <c r="L62" s="119"/>
      <c r="M62" s="29"/>
      <c r="N62" s="119"/>
      <c r="O62" s="119"/>
      <c r="P62" s="120"/>
      <c r="Q62" s="119"/>
      <c r="R62" s="119"/>
      <c r="S62" s="120"/>
      <c r="T62" s="29"/>
      <c r="U62" s="12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30"/>
    </row>
    <row r="63" spans="1:255" ht="13.9" customHeight="1" thickBot="1" x14ac:dyDescent="0.25">
      <c r="A63" s="258" t="s">
        <v>19</v>
      </c>
      <c r="B63" s="259"/>
      <c r="C63" s="122" t="s">
        <v>15</v>
      </c>
      <c r="D63" s="122" t="s">
        <v>2</v>
      </c>
      <c r="E63" s="258" t="s">
        <v>3</v>
      </c>
      <c r="F63" s="259"/>
      <c r="G63" s="258" t="s">
        <v>20</v>
      </c>
      <c r="H63" s="259"/>
      <c r="I63" s="258" t="s">
        <v>21</v>
      </c>
      <c r="J63" s="259"/>
      <c r="K63" s="258" t="s">
        <v>22</v>
      </c>
      <c r="L63" s="259"/>
      <c r="M63" s="123"/>
      <c r="N63" s="246" t="s">
        <v>23</v>
      </c>
      <c r="O63" s="247"/>
      <c r="P63" s="124"/>
      <c r="Q63" s="239" t="s">
        <v>24</v>
      </c>
      <c r="R63" s="240"/>
      <c r="S63" s="125"/>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30"/>
    </row>
    <row r="64" spans="1:255" ht="13.15" customHeight="1" x14ac:dyDescent="0.2">
      <c r="A64" s="310">
        <v>1</v>
      </c>
      <c r="B64" s="267"/>
      <c r="C64" s="126" t="str">
        <f t="shared" ref="C64:E73" ca="1" si="19">INDEX(C$2:C$11,MATCH($A64,$U$2:$U$11,0),0)</f>
        <v>Krüger Indigo</v>
      </c>
      <c r="D64" s="126" t="str">
        <f t="shared" ca="1" si="19"/>
        <v>CTT Domdidier</v>
      </c>
      <c r="E64" s="256">
        <f t="shared" ca="1" si="19"/>
        <v>5</v>
      </c>
      <c r="F64" s="267"/>
      <c r="G64" s="256">
        <f t="shared" ref="G64:G73" ca="1" si="20">INDEX(M$2:M$11,MATCH($A64,$U$2:$U$11,0),0)</f>
        <v>0</v>
      </c>
      <c r="H64" s="267"/>
      <c r="I64" s="256">
        <f t="shared" ref="I64:I73" ca="1" si="21">INDEX(N$2:N$11,MATCH($A64,$U$2:$U$11,0),0)</f>
        <v>0</v>
      </c>
      <c r="J64" s="267"/>
      <c r="K64" s="256">
        <f t="shared" ref="K64:K73" ca="1" si="22">INDEX(P$2:P$11,MATCH($A64,$U$2:$U$11,0),0)</f>
        <v>0</v>
      </c>
      <c r="L64" s="257"/>
      <c r="M64" s="123"/>
      <c r="N64" s="241" t="str">
        <f t="shared" ref="N64:N73" ca="1" si="23">IF(OR(E64="",$V$7=""),"",IF(Q64="",10*($V$7-1)+A64-1,10*$V$7-1))</f>
        <v/>
      </c>
      <c r="O64" s="242"/>
      <c r="P64" s="124"/>
      <c r="Q64" s="237" t="str">
        <f t="shared" ref="Q64:Q73" ca="1" si="24">IF(INDEX(K$2:K$11,MATCH($A64,$U$2:$U$11,0),0)=0,"",INDEX(K$2:K$11,MATCH($A64,$U$2:$U$11,0),0))</f>
        <v/>
      </c>
      <c r="R64" s="238"/>
      <c r="S64" s="125"/>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30"/>
    </row>
    <row r="65" spans="1:255" ht="13.15" customHeight="1" x14ac:dyDescent="0.2">
      <c r="A65" s="276">
        <v>2</v>
      </c>
      <c r="B65" s="255"/>
      <c r="C65" s="127" t="str">
        <f t="shared" ca="1" si="19"/>
        <v>Castella Valentin</v>
      </c>
      <c r="D65" s="127" t="str">
        <f t="shared" ca="1" si="19"/>
        <v>CTT Rossens</v>
      </c>
      <c r="E65" s="253">
        <f t="shared" ca="1" si="19"/>
        <v>4</v>
      </c>
      <c r="F65" s="255"/>
      <c r="G65" s="253">
        <f t="shared" ca="1" si="20"/>
        <v>0</v>
      </c>
      <c r="H65" s="255"/>
      <c r="I65" s="253">
        <f t="shared" ca="1" si="21"/>
        <v>0</v>
      </c>
      <c r="J65" s="255"/>
      <c r="K65" s="253">
        <f t="shared" ca="1" si="22"/>
        <v>0</v>
      </c>
      <c r="L65" s="254"/>
      <c r="M65" s="123"/>
      <c r="N65" s="228" t="str">
        <f t="shared" ca="1" si="23"/>
        <v/>
      </c>
      <c r="O65" s="236"/>
      <c r="P65" s="124"/>
      <c r="Q65" s="230" t="str">
        <f t="shared" ca="1" si="24"/>
        <v/>
      </c>
      <c r="R65" s="231"/>
      <c r="S65" s="125"/>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30"/>
    </row>
    <row r="66" spans="1:255" ht="13.15" customHeight="1" x14ac:dyDescent="0.2">
      <c r="A66" s="276">
        <v>3</v>
      </c>
      <c r="B66" s="255"/>
      <c r="C66" s="127" t="str">
        <f t="shared" ca="1" si="19"/>
        <v>Scheiwiller Emric</v>
      </c>
      <c r="D66" s="127" t="str">
        <f t="shared" ca="1" si="19"/>
        <v>CTT Domdidier</v>
      </c>
      <c r="E66" s="253">
        <f t="shared" ca="1" si="19"/>
        <v>3</v>
      </c>
      <c r="F66" s="255"/>
      <c r="G66" s="253">
        <f t="shared" ca="1" si="20"/>
        <v>0</v>
      </c>
      <c r="H66" s="255"/>
      <c r="I66" s="253">
        <f t="shared" ca="1" si="21"/>
        <v>0</v>
      </c>
      <c r="J66" s="255"/>
      <c r="K66" s="253">
        <f t="shared" ca="1" si="22"/>
        <v>0</v>
      </c>
      <c r="L66" s="254"/>
      <c r="M66" s="123"/>
      <c r="N66" s="228" t="str">
        <f t="shared" ca="1" si="23"/>
        <v/>
      </c>
      <c r="O66" s="229"/>
      <c r="P66" s="124"/>
      <c r="Q66" s="230" t="str">
        <f t="shared" ca="1" si="24"/>
        <v/>
      </c>
      <c r="R66" s="231"/>
      <c r="S66" s="125"/>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30"/>
    </row>
    <row r="67" spans="1:255" ht="13.15" customHeight="1" x14ac:dyDescent="0.2">
      <c r="A67" s="276">
        <v>4</v>
      </c>
      <c r="B67" s="255"/>
      <c r="C67" s="127" t="str">
        <f t="shared" ca="1" si="19"/>
        <v>Gühl David</v>
      </c>
      <c r="D67" s="127" t="str">
        <f t="shared" ca="1" si="19"/>
        <v>CTT Fribourg</v>
      </c>
      <c r="E67" s="253">
        <f t="shared" ca="1" si="19"/>
        <v>2</v>
      </c>
      <c r="F67" s="255"/>
      <c r="G67" s="253">
        <f t="shared" ca="1" si="20"/>
        <v>0</v>
      </c>
      <c r="H67" s="255"/>
      <c r="I67" s="253">
        <f t="shared" ca="1" si="21"/>
        <v>0</v>
      </c>
      <c r="J67" s="255"/>
      <c r="K67" s="253">
        <f t="shared" ca="1" si="22"/>
        <v>0</v>
      </c>
      <c r="L67" s="254"/>
      <c r="M67" s="123"/>
      <c r="N67" s="228" t="str">
        <f t="shared" ca="1" si="23"/>
        <v/>
      </c>
      <c r="O67" s="229"/>
      <c r="P67" s="124"/>
      <c r="Q67" s="230" t="str">
        <f t="shared" ca="1" si="24"/>
        <v/>
      </c>
      <c r="R67" s="231"/>
      <c r="S67" s="125"/>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30"/>
    </row>
    <row r="68" spans="1:255" ht="13.15" customHeight="1" x14ac:dyDescent="0.2">
      <c r="A68" s="276">
        <v>5</v>
      </c>
      <c r="B68" s="255"/>
      <c r="C68" s="127" t="str">
        <f t="shared" ca="1" si="19"/>
        <v>Wiss Yann</v>
      </c>
      <c r="D68" s="127" t="str">
        <f t="shared" ca="1" si="19"/>
        <v>CTT Domdidier</v>
      </c>
      <c r="E68" s="253">
        <f t="shared" ca="1" si="19"/>
        <v>1</v>
      </c>
      <c r="F68" s="255"/>
      <c r="G68" s="253">
        <f t="shared" ca="1" si="20"/>
        <v>0</v>
      </c>
      <c r="H68" s="255"/>
      <c r="I68" s="253">
        <f t="shared" ca="1" si="21"/>
        <v>0</v>
      </c>
      <c r="J68" s="255"/>
      <c r="K68" s="253">
        <f t="shared" ca="1" si="22"/>
        <v>0</v>
      </c>
      <c r="L68" s="254"/>
      <c r="M68" s="123"/>
      <c r="N68" s="228" t="str">
        <f t="shared" ca="1" si="23"/>
        <v/>
      </c>
      <c r="O68" s="229"/>
      <c r="P68" s="124"/>
      <c r="Q68" s="230" t="str">
        <f t="shared" ca="1" si="24"/>
        <v/>
      </c>
      <c r="R68" s="231"/>
      <c r="S68" s="125"/>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30"/>
    </row>
    <row r="69" spans="1:255" ht="13.15" customHeight="1" x14ac:dyDescent="0.2">
      <c r="A69" s="276">
        <v>6</v>
      </c>
      <c r="B69" s="255"/>
      <c r="C69" s="127" t="str">
        <f t="shared" ca="1" si="19"/>
        <v>Buchs Ylan</v>
      </c>
      <c r="D69" s="127" t="str">
        <f t="shared" ca="1" si="19"/>
        <v>CTT Bulle</v>
      </c>
      <c r="E69" s="253">
        <f t="shared" ca="1" si="19"/>
        <v>0</v>
      </c>
      <c r="F69" s="255"/>
      <c r="G69" s="253">
        <f t="shared" ca="1" si="20"/>
        <v>0</v>
      </c>
      <c r="H69" s="255"/>
      <c r="I69" s="253">
        <f t="shared" ca="1" si="21"/>
        <v>0</v>
      </c>
      <c r="J69" s="255"/>
      <c r="K69" s="253">
        <f t="shared" ca="1" si="22"/>
        <v>0</v>
      </c>
      <c r="L69" s="254"/>
      <c r="M69" s="123"/>
      <c r="N69" s="228" t="str">
        <f t="shared" ca="1" si="23"/>
        <v/>
      </c>
      <c r="O69" s="229"/>
      <c r="P69" s="124"/>
      <c r="Q69" s="230" t="str">
        <f t="shared" ca="1" si="24"/>
        <v/>
      </c>
      <c r="R69" s="231"/>
      <c r="S69" s="125"/>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30"/>
    </row>
    <row r="70" spans="1:255" ht="13.15" customHeight="1" x14ac:dyDescent="0.2">
      <c r="A70" s="276">
        <v>7</v>
      </c>
      <c r="B70" s="255"/>
      <c r="C70" s="127" t="str">
        <f t="shared" ca="1" si="19"/>
        <v/>
      </c>
      <c r="D70" s="127" t="str">
        <f t="shared" ca="1" si="19"/>
        <v/>
      </c>
      <c r="E70" s="253">
        <f t="shared" ca="1" si="19"/>
        <v>-0.5</v>
      </c>
      <c r="F70" s="255"/>
      <c r="G70" s="253">
        <f t="shared" ca="1" si="20"/>
        <v>0</v>
      </c>
      <c r="H70" s="255"/>
      <c r="I70" s="253">
        <f t="shared" ca="1" si="21"/>
        <v>0</v>
      </c>
      <c r="J70" s="255"/>
      <c r="K70" s="253">
        <f t="shared" ca="1" si="22"/>
        <v>0</v>
      </c>
      <c r="L70" s="254"/>
      <c r="M70" s="123"/>
      <c r="N70" s="228" t="str">
        <f t="shared" ca="1" si="23"/>
        <v/>
      </c>
      <c r="O70" s="229"/>
      <c r="P70" s="124"/>
      <c r="Q70" s="230" t="str">
        <f t="shared" ca="1" si="24"/>
        <v>N</v>
      </c>
      <c r="R70" s="231"/>
      <c r="S70" s="125"/>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30"/>
    </row>
    <row r="71" spans="1:255" ht="13.15" customHeight="1" x14ac:dyDescent="0.2">
      <c r="A71" s="276">
        <v>8</v>
      </c>
      <c r="B71" s="255"/>
      <c r="C71" s="127" t="str">
        <f t="shared" ca="1" si="19"/>
        <v/>
      </c>
      <c r="D71" s="127" t="str">
        <f t="shared" ca="1" si="19"/>
        <v/>
      </c>
      <c r="E71" s="253">
        <f t="shared" ca="1" si="19"/>
        <v>-0.5</v>
      </c>
      <c r="F71" s="255"/>
      <c r="G71" s="253">
        <f t="shared" ca="1" si="20"/>
        <v>0</v>
      </c>
      <c r="H71" s="255"/>
      <c r="I71" s="253">
        <f t="shared" ca="1" si="21"/>
        <v>0</v>
      </c>
      <c r="J71" s="255"/>
      <c r="K71" s="253">
        <f t="shared" ca="1" si="22"/>
        <v>0</v>
      </c>
      <c r="L71" s="254"/>
      <c r="M71" s="123"/>
      <c r="N71" s="228" t="str">
        <f t="shared" ca="1" si="23"/>
        <v/>
      </c>
      <c r="O71" s="229"/>
      <c r="P71" s="124"/>
      <c r="Q71" s="230" t="str">
        <f t="shared" ca="1" si="24"/>
        <v>N</v>
      </c>
      <c r="R71" s="231"/>
      <c r="S71" s="125"/>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30"/>
    </row>
    <row r="72" spans="1:255" ht="13.15" customHeight="1" x14ac:dyDescent="0.2">
      <c r="A72" s="276">
        <v>9</v>
      </c>
      <c r="B72" s="255"/>
      <c r="C72" s="127" t="str">
        <f t="shared" ca="1" si="19"/>
        <v/>
      </c>
      <c r="D72" s="127" t="str">
        <f t="shared" ca="1" si="19"/>
        <v/>
      </c>
      <c r="E72" s="253">
        <f t="shared" ca="1" si="19"/>
        <v>-0.5</v>
      </c>
      <c r="F72" s="255"/>
      <c r="G72" s="253">
        <f t="shared" ca="1" si="20"/>
        <v>0</v>
      </c>
      <c r="H72" s="255"/>
      <c r="I72" s="253">
        <f t="shared" ca="1" si="21"/>
        <v>0</v>
      </c>
      <c r="J72" s="255"/>
      <c r="K72" s="253">
        <f t="shared" ca="1" si="22"/>
        <v>0</v>
      </c>
      <c r="L72" s="254"/>
      <c r="M72" s="123"/>
      <c r="N72" s="228" t="str">
        <f t="shared" ca="1" si="23"/>
        <v/>
      </c>
      <c r="O72" s="229"/>
      <c r="P72" s="124"/>
      <c r="Q72" s="230" t="str">
        <f t="shared" ca="1" si="24"/>
        <v>N</v>
      </c>
      <c r="R72" s="231"/>
      <c r="S72" s="125"/>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30"/>
    </row>
    <row r="73" spans="1:255" ht="13.15" customHeight="1" thickBot="1" x14ac:dyDescent="0.25">
      <c r="A73" s="275">
        <v>10</v>
      </c>
      <c r="B73" s="263"/>
      <c r="C73" s="128" t="str">
        <f t="shared" ca="1" si="19"/>
        <v/>
      </c>
      <c r="D73" s="128" t="str">
        <f t="shared" ca="1" si="19"/>
        <v/>
      </c>
      <c r="E73" s="251">
        <f t="shared" ca="1" si="19"/>
        <v>-0.5</v>
      </c>
      <c r="F73" s="263"/>
      <c r="G73" s="251">
        <f t="shared" ca="1" si="20"/>
        <v>0</v>
      </c>
      <c r="H73" s="263"/>
      <c r="I73" s="251">
        <f t="shared" ca="1" si="21"/>
        <v>0</v>
      </c>
      <c r="J73" s="263"/>
      <c r="K73" s="251">
        <f t="shared" ca="1" si="22"/>
        <v>0</v>
      </c>
      <c r="L73" s="252"/>
      <c r="M73" s="129"/>
      <c r="N73" s="232" t="str">
        <f t="shared" ca="1" si="23"/>
        <v/>
      </c>
      <c r="O73" s="233"/>
      <c r="P73" s="130"/>
      <c r="Q73" s="234" t="str">
        <f t="shared" ca="1" si="24"/>
        <v>N</v>
      </c>
      <c r="R73" s="235"/>
      <c r="S73" s="131"/>
      <c r="T73" s="132"/>
      <c r="U73" s="132"/>
      <c r="V73" s="132"/>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30"/>
    </row>
    <row r="74" spans="1:255" ht="13.9" customHeight="1" x14ac:dyDescent="0.2">
      <c r="A74" s="271" t="s">
        <v>25</v>
      </c>
      <c r="B74" s="272"/>
      <c r="C74" s="272"/>
      <c r="D74" s="272"/>
      <c r="E74" s="272"/>
      <c r="F74" s="272"/>
      <c r="G74" s="272"/>
      <c r="H74" s="272"/>
      <c r="I74" s="272"/>
      <c r="J74" s="272"/>
      <c r="K74" s="272"/>
      <c r="L74" s="272"/>
      <c r="M74" s="273"/>
      <c r="N74" s="272"/>
      <c r="O74" s="272"/>
      <c r="P74" s="273"/>
      <c r="Q74" s="272"/>
      <c r="R74" s="272"/>
      <c r="S74" s="273"/>
      <c r="T74" s="273"/>
      <c r="U74" s="273"/>
      <c r="V74" s="274"/>
      <c r="W74" s="133"/>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134"/>
    </row>
  </sheetData>
  <mergeCells count="198">
    <mergeCell ref="Q73:R73"/>
    <mergeCell ref="A74:V74"/>
    <mergeCell ref="A73:B73"/>
    <mergeCell ref="E73:F73"/>
    <mergeCell ref="G73:H73"/>
    <mergeCell ref="I73:J73"/>
    <mergeCell ref="K73:L73"/>
    <mergeCell ref="N73:O73"/>
    <mergeCell ref="Q71:R71"/>
    <mergeCell ref="A72:B72"/>
    <mergeCell ref="E72:F72"/>
    <mergeCell ref="G72:H72"/>
    <mergeCell ref="I72:J72"/>
    <mergeCell ref="K72:L72"/>
    <mergeCell ref="N72:O72"/>
    <mergeCell ref="Q72:R72"/>
    <mergeCell ref="A71:B71"/>
    <mergeCell ref="E71:F71"/>
    <mergeCell ref="G71:H71"/>
    <mergeCell ref="I71:J71"/>
    <mergeCell ref="K71:L71"/>
    <mergeCell ref="N71:O71"/>
    <mergeCell ref="Q69:R69"/>
    <mergeCell ref="A70:B70"/>
    <mergeCell ref="E70:F70"/>
    <mergeCell ref="G70:H70"/>
    <mergeCell ref="I70:J70"/>
    <mergeCell ref="K70:L70"/>
    <mergeCell ref="N70:O70"/>
    <mergeCell ref="Q70:R70"/>
    <mergeCell ref="A69:B69"/>
    <mergeCell ref="E69:F69"/>
    <mergeCell ref="G69:H69"/>
    <mergeCell ref="I69:J69"/>
    <mergeCell ref="K69:L69"/>
    <mergeCell ref="N69:O69"/>
    <mergeCell ref="Q67:R67"/>
    <mergeCell ref="A68:B68"/>
    <mergeCell ref="E68:F68"/>
    <mergeCell ref="G68:H68"/>
    <mergeCell ref="I68:J68"/>
    <mergeCell ref="K68:L68"/>
    <mergeCell ref="N68:O68"/>
    <mergeCell ref="Q68:R68"/>
    <mergeCell ref="A67:B67"/>
    <mergeCell ref="E67:F67"/>
    <mergeCell ref="G67:H67"/>
    <mergeCell ref="I67:J67"/>
    <mergeCell ref="K67:L67"/>
    <mergeCell ref="N67:O67"/>
    <mergeCell ref="Q65:R65"/>
    <mergeCell ref="A66:B66"/>
    <mergeCell ref="E66:F66"/>
    <mergeCell ref="G66:H66"/>
    <mergeCell ref="I66:J66"/>
    <mergeCell ref="K66:L66"/>
    <mergeCell ref="N66:O66"/>
    <mergeCell ref="Q66:R66"/>
    <mergeCell ref="A65:B65"/>
    <mergeCell ref="E65:F65"/>
    <mergeCell ref="G65:H65"/>
    <mergeCell ref="I65:J65"/>
    <mergeCell ref="K65:L65"/>
    <mergeCell ref="N65:O65"/>
    <mergeCell ref="N63:O63"/>
    <mergeCell ref="Q63:R63"/>
    <mergeCell ref="A64:B64"/>
    <mergeCell ref="E64:F64"/>
    <mergeCell ref="G64:H64"/>
    <mergeCell ref="I64:J64"/>
    <mergeCell ref="K64:L64"/>
    <mergeCell ref="N64:O64"/>
    <mergeCell ref="Q64:R64"/>
    <mergeCell ref="A62:C62"/>
    <mergeCell ref="A63:B63"/>
    <mergeCell ref="E63:F63"/>
    <mergeCell ref="G63:H63"/>
    <mergeCell ref="I63:J63"/>
    <mergeCell ref="K63:L63"/>
    <mergeCell ref="O55:S55"/>
    <mergeCell ref="O56:S56"/>
    <mergeCell ref="O57:S57"/>
    <mergeCell ref="O58:S58"/>
    <mergeCell ref="O59:S59"/>
    <mergeCell ref="O60:S60"/>
    <mergeCell ref="O49:S49"/>
    <mergeCell ref="O50:S50"/>
    <mergeCell ref="O51:S51"/>
    <mergeCell ref="O52:S52"/>
    <mergeCell ref="O53:S53"/>
    <mergeCell ref="O54:S54"/>
    <mergeCell ref="O43:S43"/>
    <mergeCell ref="O44:S44"/>
    <mergeCell ref="O45:S45"/>
    <mergeCell ref="O46:S46"/>
    <mergeCell ref="O47:S47"/>
    <mergeCell ref="O48:S48"/>
    <mergeCell ref="O37:S37"/>
    <mergeCell ref="O38:S38"/>
    <mergeCell ref="O39:S39"/>
    <mergeCell ref="O40:S40"/>
    <mergeCell ref="O41:S41"/>
    <mergeCell ref="O42:S42"/>
    <mergeCell ref="O31:S31"/>
    <mergeCell ref="O32:S32"/>
    <mergeCell ref="O33:S33"/>
    <mergeCell ref="O34:S34"/>
    <mergeCell ref="O35:S35"/>
    <mergeCell ref="O36:S36"/>
    <mergeCell ref="O25:S25"/>
    <mergeCell ref="O26:S26"/>
    <mergeCell ref="O27:S27"/>
    <mergeCell ref="O28:S28"/>
    <mergeCell ref="O29:S29"/>
    <mergeCell ref="O30:S30"/>
    <mergeCell ref="O19:S19"/>
    <mergeCell ref="O20:S20"/>
    <mergeCell ref="O21:S21"/>
    <mergeCell ref="O22:S22"/>
    <mergeCell ref="O23:S23"/>
    <mergeCell ref="O24:S24"/>
    <mergeCell ref="O15:S15"/>
    <mergeCell ref="T15:U15"/>
    <mergeCell ref="V15:W15"/>
    <mergeCell ref="O16:S16"/>
    <mergeCell ref="O17:S17"/>
    <mergeCell ref="O18:S18"/>
    <mergeCell ref="A15:B15"/>
    <mergeCell ref="E15:F15"/>
    <mergeCell ref="G15:H15"/>
    <mergeCell ref="I15:J15"/>
    <mergeCell ref="K15:L15"/>
    <mergeCell ref="M15:N15"/>
    <mergeCell ref="E11:F11"/>
    <mergeCell ref="G11:H11"/>
    <mergeCell ref="I11:J11"/>
    <mergeCell ref="N11:O11"/>
    <mergeCell ref="P11:Q11"/>
    <mergeCell ref="V11:X11"/>
    <mergeCell ref="E10:F10"/>
    <mergeCell ref="G10:H10"/>
    <mergeCell ref="I10:J10"/>
    <mergeCell ref="N10:O10"/>
    <mergeCell ref="P10:Q10"/>
    <mergeCell ref="V10:X10"/>
    <mergeCell ref="E9:F9"/>
    <mergeCell ref="G9:H9"/>
    <mergeCell ref="I9:J9"/>
    <mergeCell ref="N9:O9"/>
    <mergeCell ref="P9:Q9"/>
    <mergeCell ref="V9:X9"/>
    <mergeCell ref="E8:F8"/>
    <mergeCell ref="G8:H8"/>
    <mergeCell ref="I8:J8"/>
    <mergeCell ref="N8:O8"/>
    <mergeCell ref="P8:Q8"/>
    <mergeCell ref="V8:X8"/>
    <mergeCell ref="E7:F7"/>
    <mergeCell ref="G7:H7"/>
    <mergeCell ref="I7:J7"/>
    <mergeCell ref="N7:O7"/>
    <mergeCell ref="P7:Q7"/>
    <mergeCell ref="V7:X7"/>
    <mergeCell ref="E6:F6"/>
    <mergeCell ref="G6:H6"/>
    <mergeCell ref="I6:J6"/>
    <mergeCell ref="N6:O6"/>
    <mergeCell ref="P6:Q6"/>
    <mergeCell ref="V6:X6"/>
    <mergeCell ref="E5:F5"/>
    <mergeCell ref="G5:H5"/>
    <mergeCell ref="I5:J5"/>
    <mergeCell ref="N5:O5"/>
    <mergeCell ref="P5:Q5"/>
    <mergeCell ref="V5:X5"/>
    <mergeCell ref="E4:F4"/>
    <mergeCell ref="G4:H4"/>
    <mergeCell ref="I4:J4"/>
    <mergeCell ref="N4:O4"/>
    <mergeCell ref="P4:Q4"/>
    <mergeCell ref="V4:X4"/>
    <mergeCell ref="V2:X2"/>
    <mergeCell ref="E3:F3"/>
    <mergeCell ref="G3:H3"/>
    <mergeCell ref="I3:J3"/>
    <mergeCell ref="N3:O3"/>
    <mergeCell ref="P3:Q3"/>
    <mergeCell ref="V3:X3"/>
    <mergeCell ref="E1:F1"/>
    <mergeCell ref="G1:J1"/>
    <mergeCell ref="N1:O1"/>
    <mergeCell ref="P1:Q1"/>
    <mergeCell ref="V1:X1"/>
    <mergeCell ref="E2:F2"/>
    <mergeCell ref="G2:H2"/>
    <mergeCell ref="I2:J2"/>
    <mergeCell ref="N2:O2"/>
    <mergeCell ref="P2:Q2"/>
  </mergeCells>
  <conditionalFormatting sqref="L2:L11">
    <cfRule type="cellIs" dxfId="1" priority="1" stopIfTrue="1" operator="greaterThan">
      <formula>0</formula>
    </cfRule>
  </conditionalFormatting>
  <pageMargins left="0.23622000000000001" right="0.23622000000000001" top="0.748031" bottom="0.35433100000000001" header="0.31496099999999999" footer="0.23622000000000001"/>
  <pageSetup orientation="portrait"/>
  <headerFooter>
    <oddHeader>&amp;C&amp;"Arial,Regular"&amp;20&amp;U&amp;K000000Tournoi de classement AVVF</oddHead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B1AA5-EC64-42DB-A92A-42717A44C8F6}">
  <sheetPr>
    <pageSetUpPr fitToPage="1"/>
  </sheetPr>
  <dimension ref="A1:IU74"/>
  <sheetViews>
    <sheetView showGridLines="0" tabSelected="1" topLeftCell="A2" workbookViewId="0">
      <selection activeCell="C8" sqref="C8"/>
    </sheetView>
  </sheetViews>
  <sheetFormatPr baseColWidth="10" defaultColWidth="10.85546875" defaultRowHeight="12.75" customHeight="1" x14ac:dyDescent="0.2"/>
  <cols>
    <col min="1" max="2" width="4.42578125" style="154" customWidth="1"/>
    <col min="3" max="4" width="17.7109375" style="154" customWidth="1"/>
    <col min="5" max="23" width="4.140625" style="154" customWidth="1"/>
    <col min="24" max="24" width="9.42578125" style="154" customWidth="1"/>
    <col min="25" max="25" width="3" style="154" customWidth="1"/>
    <col min="26" max="26" width="6.140625" style="154" customWidth="1"/>
    <col min="27" max="28" width="24" style="154" customWidth="1"/>
    <col min="29" max="255" width="10.85546875" style="154" customWidth="1"/>
  </cols>
  <sheetData>
    <row r="1" spans="1:255" ht="43.5" customHeight="1" thickBot="1" x14ac:dyDescent="0.25">
      <c r="A1" s="1"/>
      <c r="B1" s="2" t="s">
        <v>0</v>
      </c>
      <c r="C1" s="3" t="s">
        <v>1</v>
      </c>
      <c r="D1" s="3" t="s">
        <v>2</v>
      </c>
      <c r="E1" s="311" t="s">
        <v>3</v>
      </c>
      <c r="F1" s="312"/>
      <c r="G1" s="301" t="s">
        <v>4</v>
      </c>
      <c r="H1" s="302"/>
      <c r="I1" s="302"/>
      <c r="J1" s="303"/>
      <c r="K1" s="4" t="s">
        <v>5</v>
      </c>
      <c r="L1" s="5" t="s">
        <v>6</v>
      </c>
      <c r="M1" s="6" t="s">
        <v>7</v>
      </c>
      <c r="N1" s="304" t="s">
        <v>8</v>
      </c>
      <c r="O1" s="305"/>
      <c r="P1" s="304" t="s">
        <v>9</v>
      </c>
      <c r="Q1" s="305"/>
      <c r="R1" s="6" t="s">
        <v>10</v>
      </c>
      <c r="S1" s="6" t="s">
        <v>11</v>
      </c>
      <c r="T1" s="7" t="s">
        <v>12</v>
      </c>
      <c r="U1" s="8" t="s">
        <v>13</v>
      </c>
      <c r="V1" s="318"/>
      <c r="W1" s="319"/>
      <c r="X1" s="320"/>
      <c r="Y1" s="9"/>
      <c r="Z1" s="10"/>
      <c r="AA1" s="11"/>
      <c r="AB1" s="12"/>
      <c r="AC1" s="13"/>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5"/>
    </row>
    <row r="2" spans="1:255" ht="11.65" customHeight="1" x14ac:dyDescent="0.2">
      <c r="A2" s="16">
        <f>IF(K2="",1,0)</f>
        <v>1</v>
      </c>
      <c r="B2" s="17" t="str">
        <f t="shared" ref="B2:D11" si="0">IF(Z2="","",Z2)</f>
        <v/>
      </c>
      <c r="C2" s="18" t="s">
        <v>139</v>
      </c>
      <c r="D2" s="18" t="s">
        <v>130</v>
      </c>
      <c r="E2" s="226">
        <f t="shared" ref="E2:E11" ca="1" si="1">IF(K2="",IF(C2="",0,COUNTIF($O$16:$O$60,C2)),IF(K2="N",-0.5,-1))</f>
        <v>5</v>
      </c>
      <c r="F2" s="227"/>
      <c r="G2" s="299">
        <f t="shared" ref="G2:G11" ca="1" si="2">SUMIF($A$16:$A$60,A2,$T$16:$T$60)+SUMIF($B$16:$B$60,A2,$U$16:$U$60)</f>
        <v>15</v>
      </c>
      <c r="H2" s="300"/>
      <c r="I2" s="299">
        <f t="shared" ref="I2:I11" ca="1" si="3">SUMIF($A$16:$A$60,A2,$U$16:$U$60)+SUMIF($B$16:$B$60,A2,$T$16:$T$60)</f>
        <v>1</v>
      </c>
      <c r="J2" s="300"/>
      <c r="K2" s="19"/>
      <c r="L2" s="20">
        <f t="shared" ref="L2:L11" ca="1" si="4">IF(K2="",IF(COUNTIF($E$2:$E$11,E2)&gt;1,E2,0),0)</f>
        <v>0</v>
      </c>
      <c r="M2" s="21">
        <f t="shared" ref="M2:M11" ca="1" si="5">IF(L2&gt;0,COUNTIFS($O$16:$O$60,C2,$X$16:$X$60,L2),0)</f>
        <v>0</v>
      </c>
      <c r="N2" s="285">
        <f t="shared" ref="N2:N11" ca="1" si="6">IFERROR(IF(L2&gt;0,ROUND((SUMIFS($T$16:$T$60,$A$16:$A$60,A2,$X$16:$X$60,L2)+SUMIFS($U$16:$U$60,$B$16:$B$60,A2,$X$16:$X$60,L2))/(SUMIFS($U$16:$U$60,$A$16:$A$60,A2,$X$16:$X$60,L2)+SUMIFS($T$16:$T$60,$B$16:$B$60,A2,$X$16:$X$60,L2)),4),0),100)</f>
        <v>0</v>
      </c>
      <c r="O2" s="286"/>
      <c r="P2" s="285">
        <f t="shared" ref="P2:P11" ca="1" si="7">IFERROR(IF(L2&gt;0,ROUND((SUMIFS($V$16:$V$60,$A$16:$A$60,A2,$X$16:$X$60,L2)+SUMIFS($W$16:$W$60,$B$16:$B$60,A2,$X$16:$X$60,L2))/(SUMIFS($W$16:$W$60,$A$16:$A$60,A2,$X$16:$X$60,L2)+SUMIFS($V$16:$V$60,$B$16:$B$60,A2,$X$16:$X$60,L2)),4),0),0)</f>
        <v>0</v>
      </c>
      <c r="Q2" s="286"/>
      <c r="R2" s="21">
        <f t="shared" ref="R2:R11" ca="1" si="8">COUNTIF($E$2:$E$11,"&gt;"&amp;$E2)+COUNTIFS($E$2:$E$11,"="&amp;$E2,$M$2:$M$11,"&gt;"&amp;$M2)+1</f>
        <v>1</v>
      </c>
      <c r="S2" s="21">
        <f t="shared" ref="S2:S11" ca="1" si="9">IF(COUNTIF($R$2:$R$11,$R2)&gt;1,COUNTIF($R$2:$R$11,"&lt;"&amp;$R2)+COUNTIFS($R$2:$R$11,$R2,$N$2:$N$11,"&gt;"&amp;$N2)+1,$R2)</f>
        <v>1</v>
      </c>
      <c r="T2" s="22">
        <f t="shared" ref="T2:T11" ca="1" si="10">IF(COUNTIF($S$2:$S$11,$S2)&gt;1,COUNTIF($S$2:$S$11,"&lt;"&amp;$S2)+COUNTIFS($S$2:$S$11,S2,$P$2:$P$11,"&gt;"&amp;$P2)+1,$S2)</f>
        <v>1</v>
      </c>
      <c r="U2" s="23">
        <f ca="1">T2+COUNTIFS($T$2:T2,T2)-1</f>
        <v>1</v>
      </c>
      <c r="V2" s="306"/>
      <c r="W2" s="307"/>
      <c r="X2" s="308"/>
      <c r="Y2" s="24"/>
      <c r="Z2" s="25"/>
      <c r="AA2" s="26"/>
      <c r="AB2" s="27"/>
      <c r="AC2" s="28"/>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30"/>
    </row>
    <row r="3" spans="1:255" ht="11.65" customHeight="1" x14ac:dyDescent="0.2">
      <c r="A3" s="31">
        <f t="shared" ref="A3:A11" si="11">IF(K3="",ABS(A2)+1,-ABS(A2))</f>
        <v>2</v>
      </c>
      <c r="B3" s="32" t="str">
        <f t="shared" si="0"/>
        <v/>
      </c>
      <c r="C3" s="33" t="s">
        <v>140</v>
      </c>
      <c r="D3" s="33" t="s">
        <v>136</v>
      </c>
      <c r="E3" s="224">
        <f t="shared" ca="1" si="1"/>
        <v>4</v>
      </c>
      <c r="F3" s="225"/>
      <c r="G3" s="224">
        <f t="shared" ca="1" si="2"/>
        <v>12</v>
      </c>
      <c r="H3" s="287"/>
      <c r="I3" s="224">
        <f t="shared" ca="1" si="3"/>
        <v>5</v>
      </c>
      <c r="J3" s="287"/>
      <c r="K3" s="34"/>
      <c r="L3" s="20">
        <f t="shared" ca="1" si="4"/>
        <v>0</v>
      </c>
      <c r="M3" s="21">
        <f t="shared" ca="1" si="5"/>
        <v>0</v>
      </c>
      <c r="N3" s="285">
        <f t="shared" ca="1" si="6"/>
        <v>0</v>
      </c>
      <c r="O3" s="286"/>
      <c r="P3" s="285">
        <f t="shared" ca="1" si="7"/>
        <v>0</v>
      </c>
      <c r="Q3" s="286"/>
      <c r="R3" s="21">
        <f t="shared" ca="1" si="8"/>
        <v>2</v>
      </c>
      <c r="S3" s="21">
        <f t="shared" ca="1" si="9"/>
        <v>2</v>
      </c>
      <c r="T3" s="22">
        <f t="shared" ca="1" si="10"/>
        <v>2</v>
      </c>
      <c r="U3" s="23">
        <f ca="1">T3+COUNTIFS($T$2:T3,T3)-1</f>
        <v>2</v>
      </c>
      <c r="V3" s="313"/>
      <c r="W3" s="314"/>
      <c r="X3" s="315"/>
      <c r="Y3" s="35"/>
      <c r="Z3" s="25"/>
      <c r="AA3" s="26"/>
      <c r="AB3" s="27"/>
      <c r="AC3" s="28"/>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30"/>
    </row>
    <row r="4" spans="1:255" ht="11.65" customHeight="1" x14ac:dyDescent="0.2">
      <c r="A4" s="31">
        <f t="shared" si="11"/>
        <v>3</v>
      </c>
      <c r="B4" s="32" t="str">
        <f t="shared" si="0"/>
        <v/>
      </c>
      <c r="C4" s="33" t="s">
        <v>142</v>
      </c>
      <c r="D4" s="33" t="s">
        <v>129</v>
      </c>
      <c r="E4" s="224">
        <f t="shared" ca="1" si="1"/>
        <v>2</v>
      </c>
      <c r="F4" s="225"/>
      <c r="G4" s="224">
        <f t="shared" ca="1" si="2"/>
        <v>7</v>
      </c>
      <c r="H4" s="287"/>
      <c r="I4" s="224">
        <f t="shared" ca="1" si="3"/>
        <v>11</v>
      </c>
      <c r="J4" s="287"/>
      <c r="K4" s="34"/>
      <c r="L4" s="20">
        <f t="shared" ca="1" si="4"/>
        <v>0</v>
      </c>
      <c r="M4" s="21">
        <f t="shared" ca="1" si="5"/>
        <v>0</v>
      </c>
      <c r="N4" s="285">
        <f t="shared" ca="1" si="6"/>
        <v>0</v>
      </c>
      <c r="O4" s="286"/>
      <c r="P4" s="285">
        <f t="shared" ca="1" si="7"/>
        <v>0</v>
      </c>
      <c r="Q4" s="286"/>
      <c r="R4" s="21">
        <f t="shared" ca="1" si="8"/>
        <v>4</v>
      </c>
      <c r="S4" s="21">
        <f t="shared" ca="1" si="9"/>
        <v>4</v>
      </c>
      <c r="T4" s="22">
        <f t="shared" ca="1" si="10"/>
        <v>4</v>
      </c>
      <c r="U4" s="23">
        <f ca="1">T4+COUNTIFS($T$2:T4,T4)-1</f>
        <v>4</v>
      </c>
      <c r="V4" s="282"/>
      <c r="W4" s="283"/>
      <c r="X4" s="284"/>
      <c r="Y4" s="36"/>
      <c r="Z4" s="25"/>
      <c r="AA4" s="26"/>
      <c r="AB4" s="27"/>
      <c r="AC4" s="28"/>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30"/>
    </row>
    <row r="5" spans="1:255" ht="11.65" customHeight="1" x14ac:dyDescent="0.2">
      <c r="A5" s="31">
        <f t="shared" si="11"/>
        <v>4</v>
      </c>
      <c r="B5" s="32" t="str">
        <f t="shared" si="0"/>
        <v/>
      </c>
      <c r="C5" s="33" t="s">
        <v>141</v>
      </c>
      <c r="D5" s="33" t="s">
        <v>129</v>
      </c>
      <c r="E5" s="224">
        <f t="shared" ca="1" si="1"/>
        <v>3</v>
      </c>
      <c r="F5" s="225"/>
      <c r="G5" s="224">
        <f t="shared" ca="1" si="2"/>
        <v>11</v>
      </c>
      <c r="H5" s="287"/>
      <c r="I5" s="224">
        <f t="shared" ca="1" si="3"/>
        <v>9</v>
      </c>
      <c r="J5" s="287"/>
      <c r="K5" s="34"/>
      <c r="L5" s="20">
        <f t="shared" ca="1" si="4"/>
        <v>0</v>
      </c>
      <c r="M5" s="21">
        <f t="shared" ca="1" si="5"/>
        <v>0</v>
      </c>
      <c r="N5" s="285">
        <f t="shared" ca="1" si="6"/>
        <v>0</v>
      </c>
      <c r="O5" s="286"/>
      <c r="P5" s="285">
        <f t="shared" ca="1" si="7"/>
        <v>0</v>
      </c>
      <c r="Q5" s="286"/>
      <c r="R5" s="21">
        <f t="shared" ca="1" si="8"/>
        <v>3</v>
      </c>
      <c r="S5" s="21">
        <f t="shared" ca="1" si="9"/>
        <v>3</v>
      </c>
      <c r="T5" s="22">
        <f t="shared" ca="1" si="10"/>
        <v>3</v>
      </c>
      <c r="U5" s="23">
        <f ca="1">T5+COUNTIFS($T$2:T5,T5)-1</f>
        <v>3</v>
      </c>
      <c r="V5" s="294"/>
      <c r="W5" s="295"/>
      <c r="X5" s="296"/>
      <c r="Y5" s="36"/>
      <c r="Z5" s="25"/>
      <c r="AA5" s="26"/>
      <c r="AB5" s="27"/>
      <c r="AC5" s="28"/>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30"/>
    </row>
    <row r="6" spans="1:255" ht="11.65" customHeight="1" x14ac:dyDescent="0.2">
      <c r="A6" s="31">
        <f t="shared" si="11"/>
        <v>5</v>
      </c>
      <c r="B6" s="32" t="str">
        <f t="shared" si="0"/>
        <v/>
      </c>
      <c r="C6" s="33" t="s">
        <v>143</v>
      </c>
      <c r="D6" s="33" t="s">
        <v>131</v>
      </c>
      <c r="E6" s="224">
        <f t="shared" ca="1" si="1"/>
        <v>0</v>
      </c>
      <c r="F6" s="225"/>
      <c r="G6" s="224">
        <f t="shared" ca="1" si="2"/>
        <v>5</v>
      </c>
      <c r="H6" s="287"/>
      <c r="I6" s="224">
        <f t="shared" ca="1" si="3"/>
        <v>15</v>
      </c>
      <c r="J6" s="287"/>
      <c r="K6" s="34"/>
      <c r="L6" s="20">
        <f t="shared" ca="1" si="4"/>
        <v>0</v>
      </c>
      <c r="M6" s="21">
        <f t="shared" ca="1" si="5"/>
        <v>0</v>
      </c>
      <c r="N6" s="285">
        <f t="shared" ca="1" si="6"/>
        <v>0</v>
      </c>
      <c r="O6" s="286"/>
      <c r="P6" s="285">
        <f t="shared" ca="1" si="7"/>
        <v>0</v>
      </c>
      <c r="Q6" s="286"/>
      <c r="R6" s="21">
        <f t="shared" ca="1" si="8"/>
        <v>6</v>
      </c>
      <c r="S6" s="21">
        <f t="shared" ca="1" si="9"/>
        <v>6</v>
      </c>
      <c r="T6" s="22">
        <f t="shared" ca="1" si="10"/>
        <v>6</v>
      </c>
      <c r="U6" s="23">
        <f ca="1">T6+COUNTIFS($T$2:T6,T6)-1</f>
        <v>6</v>
      </c>
      <c r="V6" s="282"/>
      <c r="W6" s="283"/>
      <c r="X6" s="284"/>
      <c r="Y6" s="36"/>
      <c r="Z6" s="25"/>
      <c r="AA6" s="26"/>
      <c r="AB6" s="27"/>
      <c r="AC6" s="28"/>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30"/>
    </row>
    <row r="7" spans="1:255" ht="11.65" customHeight="1" x14ac:dyDescent="0.2">
      <c r="A7" s="31">
        <f t="shared" si="11"/>
        <v>6</v>
      </c>
      <c r="B7" s="32" t="str">
        <f t="shared" si="0"/>
        <v/>
      </c>
      <c r="C7" s="33" t="s">
        <v>144</v>
      </c>
      <c r="D7" s="33" t="s">
        <v>130</v>
      </c>
      <c r="E7" s="224">
        <f t="shared" ca="1" si="1"/>
        <v>1</v>
      </c>
      <c r="F7" s="225"/>
      <c r="G7" s="224">
        <f t="shared" ca="1" si="2"/>
        <v>5</v>
      </c>
      <c r="H7" s="287"/>
      <c r="I7" s="224">
        <f t="shared" ca="1" si="3"/>
        <v>14</v>
      </c>
      <c r="J7" s="287"/>
      <c r="K7" s="34"/>
      <c r="L7" s="20">
        <f t="shared" ca="1" si="4"/>
        <v>0</v>
      </c>
      <c r="M7" s="21">
        <f t="shared" ca="1" si="5"/>
        <v>0</v>
      </c>
      <c r="N7" s="285">
        <f t="shared" ca="1" si="6"/>
        <v>0</v>
      </c>
      <c r="O7" s="286"/>
      <c r="P7" s="285">
        <f t="shared" ca="1" si="7"/>
        <v>0</v>
      </c>
      <c r="Q7" s="286"/>
      <c r="R7" s="21">
        <f t="shared" ca="1" si="8"/>
        <v>5</v>
      </c>
      <c r="S7" s="21">
        <f t="shared" ca="1" si="9"/>
        <v>5</v>
      </c>
      <c r="T7" s="22">
        <f t="shared" ca="1" si="10"/>
        <v>5</v>
      </c>
      <c r="U7" s="23">
        <f ca="1">T7+COUNTIFS($T$2:T7,T7)-1</f>
        <v>5</v>
      </c>
      <c r="V7" s="294"/>
      <c r="W7" s="295"/>
      <c r="X7" s="296"/>
      <c r="Y7" s="36"/>
      <c r="Z7" s="25"/>
      <c r="AA7" s="26"/>
      <c r="AB7" s="27"/>
      <c r="AC7" s="28"/>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30"/>
    </row>
    <row r="8" spans="1:255" ht="11.65" customHeight="1" x14ac:dyDescent="0.2">
      <c r="A8" s="31">
        <f t="shared" si="11"/>
        <v>-6</v>
      </c>
      <c r="B8" s="32" t="str">
        <f t="shared" si="0"/>
        <v/>
      </c>
      <c r="C8" s="33" t="s">
        <v>27</v>
      </c>
      <c r="D8" s="33" t="str">
        <f t="shared" si="0"/>
        <v/>
      </c>
      <c r="E8" s="224">
        <f t="shared" si="1"/>
        <v>-0.5</v>
      </c>
      <c r="F8" s="225"/>
      <c r="G8" s="224">
        <f t="shared" ca="1" si="2"/>
        <v>0</v>
      </c>
      <c r="H8" s="287"/>
      <c r="I8" s="224">
        <f t="shared" ca="1" si="3"/>
        <v>0</v>
      </c>
      <c r="J8" s="287"/>
      <c r="K8" s="34" t="s">
        <v>27</v>
      </c>
      <c r="L8" s="20">
        <f t="shared" si="4"/>
        <v>0</v>
      </c>
      <c r="M8" s="21">
        <f t="shared" si="5"/>
        <v>0</v>
      </c>
      <c r="N8" s="285">
        <f t="shared" si="6"/>
        <v>0</v>
      </c>
      <c r="O8" s="286"/>
      <c r="P8" s="285">
        <f t="shared" si="7"/>
        <v>0</v>
      </c>
      <c r="Q8" s="286"/>
      <c r="R8" s="21">
        <f t="shared" ca="1" si="8"/>
        <v>7</v>
      </c>
      <c r="S8" s="21">
        <f t="shared" ca="1" si="9"/>
        <v>7</v>
      </c>
      <c r="T8" s="22">
        <f t="shared" ca="1" si="10"/>
        <v>7</v>
      </c>
      <c r="U8" s="23">
        <f ca="1">T8+COUNTIFS($T$2:T8,T8)-1</f>
        <v>7</v>
      </c>
      <c r="V8" s="282"/>
      <c r="W8" s="283"/>
      <c r="X8" s="284"/>
      <c r="Y8" s="36"/>
      <c r="Z8" s="25"/>
      <c r="AA8" s="26"/>
      <c r="AB8" s="27"/>
      <c r="AC8" s="28"/>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30"/>
    </row>
    <row r="9" spans="1:255" ht="11.65" customHeight="1" x14ac:dyDescent="0.2">
      <c r="A9" s="31">
        <f t="shared" si="11"/>
        <v>-6</v>
      </c>
      <c r="B9" s="32" t="str">
        <f t="shared" si="0"/>
        <v/>
      </c>
      <c r="C9" s="33" t="s">
        <v>27</v>
      </c>
      <c r="D9" s="33" t="str">
        <f t="shared" si="0"/>
        <v/>
      </c>
      <c r="E9" s="224">
        <f t="shared" si="1"/>
        <v>-0.5</v>
      </c>
      <c r="F9" s="225"/>
      <c r="G9" s="224">
        <f t="shared" ca="1" si="2"/>
        <v>0</v>
      </c>
      <c r="H9" s="287"/>
      <c r="I9" s="224">
        <f t="shared" ca="1" si="3"/>
        <v>0</v>
      </c>
      <c r="J9" s="287"/>
      <c r="K9" s="34" t="s">
        <v>27</v>
      </c>
      <c r="L9" s="20">
        <f t="shared" si="4"/>
        <v>0</v>
      </c>
      <c r="M9" s="21">
        <f t="shared" si="5"/>
        <v>0</v>
      </c>
      <c r="N9" s="285">
        <f t="shared" si="6"/>
        <v>0</v>
      </c>
      <c r="O9" s="286"/>
      <c r="P9" s="285">
        <f t="shared" si="7"/>
        <v>0</v>
      </c>
      <c r="Q9" s="286"/>
      <c r="R9" s="21">
        <f t="shared" ca="1" si="8"/>
        <v>7</v>
      </c>
      <c r="S9" s="21">
        <f t="shared" ca="1" si="9"/>
        <v>7</v>
      </c>
      <c r="T9" s="22">
        <f t="shared" ca="1" si="10"/>
        <v>7</v>
      </c>
      <c r="U9" s="23">
        <f ca="1">T9+COUNTIFS($T$2:T9,T9)-1</f>
        <v>8</v>
      </c>
      <c r="V9" s="294"/>
      <c r="W9" s="295"/>
      <c r="X9" s="296"/>
      <c r="Y9" s="36"/>
      <c r="Z9" s="25"/>
      <c r="AA9" s="26"/>
      <c r="AB9" s="27"/>
      <c r="AC9" s="28"/>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30"/>
    </row>
    <row r="10" spans="1:255" ht="11.65" customHeight="1" x14ac:dyDescent="0.2">
      <c r="A10" s="31">
        <f t="shared" si="11"/>
        <v>-6</v>
      </c>
      <c r="B10" s="32" t="str">
        <f t="shared" si="0"/>
        <v/>
      </c>
      <c r="C10" s="33" t="s">
        <v>27</v>
      </c>
      <c r="D10" s="33" t="str">
        <f t="shared" si="0"/>
        <v/>
      </c>
      <c r="E10" s="224">
        <f t="shared" si="1"/>
        <v>-0.5</v>
      </c>
      <c r="F10" s="225"/>
      <c r="G10" s="224">
        <f t="shared" ca="1" si="2"/>
        <v>0</v>
      </c>
      <c r="H10" s="287"/>
      <c r="I10" s="224">
        <f t="shared" ca="1" si="3"/>
        <v>0</v>
      </c>
      <c r="J10" s="287"/>
      <c r="K10" s="34" t="s">
        <v>27</v>
      </c>
      <c r="L10" s="20">
        <f t="shared" si="4"/>
        <v>0</v>
      </c>
      <c r="M10" s="21">
        <f t="shared" si="5"/>
        <v>0</v>
      </c>
      <c r="N10" s="285">
        <f t="shared" si="6"/>
        <v>0</v>
      </c>
      <c r="O10" s="286"/>
      <c r="P10" s="285">
        <f t="shared" si="7"/>
        <v>0</v>
      </c>
      <c r="Q10" s="286"/>
      <c r="R10" s="21">
        <f t="shared" ca="1" si="8"/>
        <v>7</v>
      </c>
      <c r="S10" s="21">
        <f t="shared" ca="1" si="9"/>
        <v>7</v>
      </c>
      <c r="T10" s="22">
        <f t="shared" ca="1" si="10"/>
        <v>7</v>
      </c>
      <c r="U10" s="23">
        <f ca="1">T10+COUNTIFS($T$2:T10,T10)-1</f>
        <v>9</v>
      </c>
      <c r="V10" s="282"/>
      <c r="W10" s="283"/>
      <c r="X10" s="284"/>
      <c r="Y10" s="36"/>
      <c r="Z10" s="25"/>
      <c r="AA10" s="26"/>
      <c r="AB10" s="27"/>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30"/>
    </row>
    <row r="11" spans="1:255" ht="11.65" customHeight="1" thickBot="1" x14ac:dyDescent="0.25">
      <c r="A11" s="37">
        <f t="shared" si="11"/>
        <v>-6</v>
      </c>
      <c r="B11" s="38" t="str">
        <f t="shared" si="0"/>
        <v/>
      </c>
      <c r="C11" s="39" t="s">
        <v>27</v>
      </c>
      <c r="D11" s="39" t="str">
        <f t="shared" si="0"/>
        <v/>
      </c>
      <c r="E11" s="321">
        <f t="shared" si="1"/>
        <v>-0.5</v>
      </c>
      <c r="F11" s="322"/>
      <c r="G11" s="297">
        <f t="shared" ca="1" si="2"/>
        <v>0</v>
      </c>
      <c r="H11" s="298"/>
      <c r="I11" s="297">
        <f t="shared" ca="1" si="3"/>
        <v>0</v>
      </c>
      <c r="J11" s="298"/>
      <c r="K11" s="40" t="s">
        <v>27</v>
      </c>
      <c r="L11" s="20">
        <f t="shared" si="4"/>
        <v>0</v>
      </c>
      <c r="M11" s="21">
        <f t="shared" si="5"/>
        <v>0</v>
      </c>
      <c r="N11" s="285">
        <f t="shared" si="6"/>
        <v>0</v>
      </c>
      <c r="O11" s="286"/>
      <c r="P11" s="285">
        <f t="shared" si="7"/>
        <v>0</v>
      </c>
      <c r="Q11" s="286"/>
      <c r="R11" s="21">
        <f t="shared" ca="1" si="8"/>
        <v>7</v>
      </c>
      <c r="S11" s="21">
        <f t="shared" ca="1" si="9"/>
        <v>7</v>
      </c>
      <c r="T11" s="22">
        <f t="shared" ca="1" si="10"/>
        <v>7</v>
      </c>
      <c r="U11" s="23">
        <f ca="1">T11+COUNTIFS($T$2:T11,T11)-1</f>
        <v>10</v>
      </c>
      <c r="V11" s="288"/>
      <c r="W11" s="289"/>
      <c r="X11" s="290"/>
      <c r="Y11" s="36"/>
      <c r="Z11" s="41"/>
      <c r="AA11" s="42"/>
      <c r="AB11" s="43"/>
      <c r="AC11" s="28"/>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30"/>
    </row>
    <row r="12" spans="1:255" ht="8.1" customHeight="1" x14ac:dyDescent="0.2">
      <c r="A12" s="44"/>
      <c r="B12" s="45"/>
      <c r="C12" s="45"/>
      <c r="D12" s="45"/>
      <c r="E12" s="46"/>
      <c r="F12" s="46"/>
      <c r="G12" s="45"/>
      <c r="H12" s="45"/>
      <c r="I12" s="45"/>
      <c r="J12" s="45"/>
      <c r="K12" s="45"/>
      <c r="L12" s="47"/>
      <c r="M12" s="48"/>
      <c r="N12" s="48"/>
      <c r="O12" s="48"/>
      <c r="P12" s="48"/>
      <c r="Q12" s="48"/>
      <c r="R12" s="48"/>
      <c r="S12" s="48"/>
      <c r="T12" s="48"/>
      <c r="U12" s="49"/>
      <c r="V12" s="50"/>
      <c r="W12" s="50"/>
      <c r="X12" s="50"/>
      <c r="Y12" s="29"/>
      <c r="Z12" s="50"/>
      <c r="AA12" s="50"/>
      <c r="AB12" s="50"/>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30"/>
    </row>
    <row r="13" spans="1:255" ht="8.1" hidden="1" customHeight="1" x14ac:dyDescent="0.2">
      <c r="A13" s="51"/>
      <c r="B13" s="51"/>
      <c r="C13" s="51"/>
      <c r="D13" s="51"/>
      <c r="E13" s="51"/>
      <c r="F13" s="51"/>
      <c r="G13" s="51"/>
      <c r="H13" s="51"/>
      <c r="I13" s="51"/>
      <c r="J13" s="51"/>
      <c r="K13" s="51"/>
      <c r="L13" s="51"/>
      <c r="M13" s="51"/>
      <c r="N13" s="51"/>
      <c r="O13" s="51"/>
      <c r="P13" s="51"/>
      <c r="Q13" s="51"/>
      <c r="R13" s="51"/>
      <c r="S13" s="51"/>
      <c r="T13" s="51"/>
      <c r="U13" s="51"/>
      <c r="V13" s="52"/>
      <c r="W13" s="52"/>
      <c r="X13" s="52"/>
      <c r="Y13" s="52"/>
      <c r="Z13" s="53"/>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30"/>
    </row>
    <row r="14" spans="1:255" ht="11.65" customHeight="1" thickBot="1" x14ac:dyDescent="0.25">
      <c r="A14" s="54"/>
      <c r="B14" s="55"/>
      <c r="C14" s="55"/>
      <c r="D14" s="55"/>
      <c r="E14" s="55"/>
      <c r="F14" s="55"/>
      <c r="G14" s="55"/>
      <c r="H14" s="55"/>
      <c r="I14" s="55"/>
      <c r="J14" s="55"/>
      <c r="K14" s="55"/>
      <c r="L14" s="55"/>
      <c r="M14" s="55"/>
      <c r="N14" s="55"/>
      <c r="O14" s="55"/>
      <c r="P14" s="55"/>
      <c r="Q14" s="55"/>
      <c r="R14" s="55"/>
      <c r="S14" s="55"/>
      <c r="T14" s="55"/>
      <c r="U14" s="55"/>
      <c r="V14" s="56"/>
      <c r="W14" s="56"/>
      <c r="X14" s="57"/>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30"/>
    </row>
    <row r="15" spans="1:255" ht="14.25" customHeight="1" thickTop="1" thickBot="1" x14ac:dyDescent="0.25">
      <c r="A15" s="270" t="s">
        <v>14</v>
      </c>
      <c r="B15" s="269"/>
      <c r="C15" s="58" t="s">
        <v>15</v>
      </c>
      <c r="D15" s="59" t="s">
        <v>15</v>
      </c>
      <c r="E15" s="268">
        <v>1</v>
      </c>
      <c r="F15" s="269"/>
      <c r="G15" s="268">
        <v>2</v>
      </c>
      <c r="H15" s="269"/>
      <c r="I15" s="268">
        <v>3</v>
      </c>
      <c r="J15" s="269"/>
      <c r="K15" s="268">
        <v>4</v>
      </c>
      <c r="L15" s="269"/>
      <c r="M15" s="268">
        <v>5</v>
      </c>
      <c r="N15" s="309"/>
      <c r="O15" s="291" t="s">
        <v>16</v>
      </c>
      <c r="P15" s="292"/>
      <c r="Q15" s="292"/>
      <c r="R15" s="292"/>
      <c r="S15" s="293"/>
      <c r="T15" s="291" t="s">
        <v>4</v>
      </c>
      <c r="U15" s="269"/>
      <c r="V15" s="280" t="s">
        <v>17</v>
      </c>
      <c r="W15" s="281"/>
      <c r="X15" s="60"/>
      <c r="Y15" s="61"/>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30"/>
    </row>
    <row r="16" spans="1:255" ht="14.25" customHeight="1" x14ac:dyDescent="0.2">
      <c r="A16" s="62">
        <f ca="1">IF(OFFSET('Ordre des parties'!I3,0,INT((10-ABS($A$11))/2)*3)=0,"",OFFSET('Ordre des parties'!I3,0,INT((10-ABS($A$11))/2)*3))</f>
        <v>1</v>
      </c>
      <c r="B16" s="63">
        <f ca="1">IF(OFFSET('Ordre des parties'!J3,0,INT((10-ABS($A$11))/2)*3)=0,"",OFFSET('Ordre des parties'!J3,0,INT((10-ABS($A$11))/2)*3))</f>
        <v>6</v>
      </c>
      <c r="C16" s="64" t="str">
        <f t="shared" ref="C16:D60" ca="1" si="12">IF(A16&lt;=ABS($A$11),INDEX($C$2:$C$11,MATCH(A16,$A$2:$A$11,0),0),"")</f>
        <v>Heimann Lisa</v>
      </c>
      <c r="D16" s="65" t="str">
        <f t="shared" ca="1" si="12"/>
        <v>Charrière Lenny</v>
      </c>
      <c r="E16" s="66">
        <v>11</v>
      </c>
      <c r="F16" s="67">
        <v>1</v>
      </c>
      <c r="G16" s="66">
        <v>11</v>
      </c>
      <c r="H16" s="67">
        <v>3</v>
      </c>
      <c r="I16" s="66">
        <v>11</v>
      </c>
      <c r="J16" s="67">
        <v>2</v>
      </c>
      <c r="K16" s="66"/>
      <c r="L16" s="67"/>
      <c r="M16" s="66"/>
      <c r="N16" s="67"/>
      <c r="O16" s="277" t="str">
        <f t="shared" ref="O16:O60" ca="1" si="13">IF(OR(C16="",D16="",E16=""),"",IF(OR(AND(T16&lt;3,U16&lt;3),T16&gt;3,U16&gt;3),"",IF(T16=3,C16,D16)))</f>
        <v>Heimann Lisa</v>
      </c>
      <c r="P16" s="278"/>
      <c r="Q16" s="278"/>
      <c r="R16" s="278"/>
      <c r="S16" s="279"/>
      <c r="T16" s="68">
        <f t="shared" ref="T16:T60" ca="1" si="14">IF(OR(C16="",D16="",E16=""),"",(E16&gt;F16)+(G16&gt;H16)+(I16&gt;J16)+(K16&gt;L16)+(M16&gt;N16))</f>
        <v>3</v>
      </c>
      <c r="U16" s="69">
        <f t="shared" ref="U16:U60" ca="1" si="15">IF(OR(C16="",D16="",E16=""),"",(E16&lt;F16)+(G16&lt;H16)+(I16&lt;J16)+(K16&lt;L16)+(M16&lt;N16))</f>
        <v>0</v>
      </c>
      <c r="V16" s="70">
        <f t="shared" ref="V16:V60" ca="1" si="16">IF(OR(C16="",D16="",E16=""),"",E16+G16+I16+K16+M16)</f>
        <v>33</v>
      </c>
      <c r="W16" s="71">
        <f t="shared" ref="W16:W60" ca="1" si="17">IF(OR(C16="",D16="",E16=""),"",F16+H16+J16+L16+N16)</f>
        <v>6</v>
      </c>
      <c r="X16" s="72">
        <f t="shared" ref="X16:X60" ca="1" si="18">IFERROR(IF((INDEX($L$2:$L$11,MATCH(A16,$A$2:$A$11))=INDEX($L$2:$L$11,MATCH(B16,$A$2:$A$11))),INDEX($L$2:$L$11,MATCH(A16,$A$2:$A$11)),0),"")</f>
        <v>0</v>
      </c>
      <c r="Y16" s="53"/>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30"/>
    </row>
    <row r="17" spans="1:255" ht="14.25" customHeight="1" x14ac:dyDescent="0.2">
      <c r="A17" s="73">
        <f ca="1">IF(OFFSET('Ordre des parties'!I4,0,INT((10-ABS($A$11))/2)*3)=0,"",OFFSET('Ordre des parties'!I4,0,INT((10-ABS($A$11))/2)*3))</f>
        <v>2</v>
      </c>
      <c r="B17" s="74">
        <f ca="1">IF(OFFSET('Ordre des parties'!J4,0,INT((10-ABS($A$11))/2)*3)=0,"",OFFSET('Ordre des parties'!J4,0,INT((10-ABS($A$11))/2)*3))</f>
        <v>5</v>
      </c>
      <c r="C17" s="75" t="str">
        <f t="shared" ca="1" si="12"/>
        <v>Sangaré William</v>
      </c>
      <c r="D17" s="76" t="str">
        <f t="shared" ca="1" si="12"/>
        <v>Grossrieder Melvin</v>
      </c>
      <c r="E17" s="77">
        <v>11</v>
      </c>
      <c r="F17" s="78">
        <v>13</v>
      </c>
      <c r="G17" s="77">
        <v>11</v>
      </c>
      <c r="H17" s="78">
        <v>7</v>
      </c>
      <c r="I17" s="77">
        <v>11</v>
      </c>
      <c r="J17" s="78">
        <v>6</v>
      </c>
      <c r="K17" s="77">
        <v>11</v>
      </c>
      <c r="L17" s="78">
        <v>7</v>
      </c>
      <c r="M17" s="77"/>
      <c r="N17" s="78"/>
      <c r="O17" s="264" t="str">
        <f t="shared" ca="1" si="13"/>
        <v>Sangaré William</v>
      </c>
      <c r="P17" s="265"/>
      <c r="Q17" s="265"/>
      <c r="R17" s="265"/>
      <c r="S17" s="266"/>
      <c r="T17" s="79">
        <f t="shared" ca="1" si="14"/>
        <v>3</v>
      </c>
      <c r="U17" s="80">
        <f t="shared" ca="1" si="15"/>
        <v>1</v>
      </c>
      <c r="V17" s="81">
        <f t="shared" ca="1" si="16"/>
        <v>44</v>
      </c>
      <c r="W17" s="82">
        <f t="shared" ca="1" si="17"/>
        <v>33</v>
      </c>
      <c r="X17" s="72">
        <f t="shared" ca="1" si="18"/>
        <v>0</v>
      </c>
      <c r="Y17" s="53"/>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30"/>
    </row>
    <row r="18" spans="1:255" ht="14.25" customHeight="1" x14ac:dyDescent="0.2">
      <c r="A18" s="73">
        <f ca="1">IF(OFFSET('Ordre des parties'!I5,0,INT((10-ABS($A$11))/2)*3)=0,"",OFFSET('Ordre des parties'!I5,0,INT((10-ABS($A$11))/2)*3))</f>
        <v>3</v>
      </c>
      <c r="B18" s="74">
        <f ca="1">IF(OFFSET('Ordre des parties'!J5,0,INT((10-ABS($A$11))/2)*3)=0,"",OFFSET('Ordre des parties'!J5,0,INT((10-ABS($A$11))/2)*3))</f>
        <v>4</v>
      </c>
      <c r="C18" s="75" t="str">
        <f t="shared" ca="1" si="12"/>
        <v>Sudan Noah</v>
      </c>
      <c r="D18" s="76" t="str">
        <f t="shared" ca="1" si="12"/>
        <v>Hoyler Nathan</v>
      </c>
      <c r="E18" s="77">
        <v>16</v>
      </c>
      <c r="F18" s="78">
        <v>14</v>
      </c>
      <c r="G18" s="77">
        <v>4</v>
      </c>
      <c r="H18" s="78">
        <v>11</v>
      </c>
      <c r="I18" s="77">
        <v>6</v>
      </c>
      <c r="J18" s="78">
        <v>11</v>
      </c>
      <c r="K18" s="77">
        <v>14</v>
      </c>
      <c r="L18" s="78">
        <v>16</v>
      </c>
      <c r="M18" s="77"/>
      <c r="N18" s="78"/>
      <c r="O18" s="264" t="str">
        <f t="shared" ca="1" si="13"/>
        <v>Hoyler Nathan</v>
      </c>
      <c r="P18" s="265"/>
      <c r="Q18" s="265"/>
      <c r="R18" s="265"/>
      <c r="S18" s="266"/>
      <c r="T18" s="79">
        <f t="shared" ca="1" si="14"/>
        <v>1</v>
      </c>
      <c r="U18" s="80">
        <f t="shared" ca="1" si="15"/>
        <v>3</v>
      </c>
      <c r="V18" s="81">
        <f t="shared" ca="1" si="16"/>
        <v>40</v>
      </c>
      <c r="W18" s="82">
        <f t="shared" ca="1" si="17"/>
        <v>52</v>
      </c>
      <c r="X18" s="72">
        <f t="shared" ca="1" si="18"/>
        <v>0</v>
      </c>
      <c r="Y18" s="53"/>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30"/>
    </row>
    <row r="19" spans="1:255" ht="14.25" customHeight="1" x14ac:dyDescent="0.2">
      <c r="A19" s="73">
        <f ca="1">IF(OFFSET('Ordre des parties'!I6,0,INT((10-ABS($A$11))/2)*3)=0,"",OFFSET('Ordre des parties'!I6,0,INT((10-ABS($A$11))/2)*3))</f>
        <v>1</v>
      </c>
      <c r="B19" s="74">
        <f ca="1">IF(OFFSET('Ordre des parties'!J6,0,INT((10-ABS($A$11))/2)*3)=0,"",OFFSET('Ordre des parties'!J6,0,INT((10-ABS($A$11))/2)*3))</f>
        <v>4</v>
      </c>
      <c r="C19" s="75" t="str">
        <f t="shared" ca="1" si="12"/>
        <v>Heimann Lisa</v>
      </c>
      <c r="D19" s="76" t="str">
        <f t="shared" ca="1" si="12"/>
        <v>Hoyler Nathan</v>
      </c>
      <c r="E19" s="77">
        <v>11</v>
      </c>
      <c r="F19" s="78">
        <v>8</v>
      </c>
      <c r="G19" s="77">
        <v>9</v>
      </c>
      <c r="H19" s="78">
        <v>11</v>
      </c>
      <c r="I19" s="77">
        <v>11</v>
      </c>
      <c r="J19" s="78">
        <v>3</v>
      </c>
      <c r="K19" s="77">
        <v>11</v>
      </c>
      <c r="L19" s="78">
        <v>9</v>
      </c>
      <c r="M19" s="77"/>
      <c r="N19" s="78"/>
      <c r="O19" s="264" t="str">
        <f t="shared" ca="1" si="13"/>
        <v>Heimann Lisa</v>
      </c>
      <c r="P19" s="265"/>
      <c r="Q19" s="265"/>
      <c r="R19" s="265"/>
      <c r="S19" s="266"/>
      <c r="T19" s="79">
        <f t="shared" ca="1" si="14"/>
        <v>3</v>
      </c>
      <c r="U19" s="80">
        <f t="shared" ca="1" si="15"/>
        <v>1</v>
      </c>
      <c r="V19" s="81">
        <f t="shared" ca="1" si="16"/>
        <v>42</v>
      </c>
      <c r="W19" s="82">
        <f t="shared" ca="1" si="17"/>
        <v>31</v>
      </c>
      <c r="X19" s="72">
        <f t="shared" ca="1" si="18"/>
        <v>0</v>
      </c>
      <c r="Y19" s="53"/>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30"/>
    </row>
    <row r="20" spans="1:255" ht="14.25" customHeight="1" x14ac:dyDescent="0.2">
      <c r="A20" s="73">
        <f ca="1">IF(OFFSET('Ordre des parties'!I7,0,INT((10-ABS($A$11))/2)*3)=0,"",OFFSET('Ordre des parties'!I7,0,INT((10-ABS($A$11))/2)*3))</f>
        <v>2</v>
      </c>
      <c r="B20" s="74">
        <f ca="1">IF(OFFSET('Ordre des parties'!J7,0,INT((10-ABS($A$11))/2)*3)=0,"",OFFSET('Ordre des parties'!J7,0,INT((10-ABS($A$11))/2)*3))</f>
        <v>3</v>
      </c>
      <c r="C20" s="75" t="str">
        <f t="shared" ca="1" si="12"/>
        <v>Sangaré William</v>
      </c>
      <c r="D20" s="76" t="str">
        <f t="shared" ca="1" si="12"/>
        <v>Sudan Noah</v>
      </c>
      <c r="E20" s="77">
        <v>11</v>
      </c>
      <c r="F20" s="78">
        <v>5</v>
      </c>
      <c r="G20" s="77">
        <v>11</v>
      </c>
      <c r="H20" s="78">
        <v>5</v>
      </c>
      <c r="I20" s="77">
        <v>11</v>
      </c>
      <c r="J20" s="78">
        <v>5</v>
      </c>
      <c r="K20" s="77"/>
      <c r="L20" s="78"/>
      <c r="M20" s="77"/>
      <c r="N20" s="78"/>
      <c r="O20" s="264" t="str">
        <f t="shared" ca="1" si="13"/>
        <v>Sangaré William</v>
      </c>
      <c r="P20" s="265"/>
      <c r="Q20" s="265"/>
      <c r="R20" s="265"/>
      <c r="S20" s="266"/>
      <c r="T20" s="79">
        <f t="shared" ca="1" si="14"/>
        <v>3</v>
      </c>
      <c r="U20" s="80">
        <f t="shared" ca="1" si="15"/>
        <v>0</v>
      </c>
      <c r="V20" s="81">
        <f t="shared" ca="1" si="16"/>
        <v>33</v>
      </c>
      <c r="W20" s="82">
        <f t="shared" ca="1" si="17"/>
        <v>15</v>
      </c>
      <c r="X20" s="72">
        <f t="shared" ca="1" si="18"/>
        <v>0</v>
      </c>
      <c r="Y20" s="53"/>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30"/>
    </row>
    <row r="21" spans="1:255" ht="14.25" customHeight="1" x14ac:dyDescent="0.2">
      <c r="A21" s="73">
        <f ca="1">IF(OFFSET('Ordre des parties'!I8,0,INT((10-ABS($A$11))/2)*3)=0,"",OFFSET('Ordre des parties'!I8,0,INT((10-ABS($A$11))/2)*3))</f>
        <v>5</v>
      </c>
      <c r="B21" s="74">
        <f ca="1">IF(OFFSET('Ordre des parties'!J8,0,INT((10-ABS($A$11))/2)*3)=0,"",OFFSET('Ordre des parties'!J8,0,INT((10-ABS($A$11))/2)*3))</f>
        <v>6</v>
      </c>
      <c r="C21" s="75" t="str">
        <f t="shared" ca="1" si="12"/>
        <v>Grossrieder Melvin</v>
      </c>
      <c r="D21" s="76" t="str">
        <f t="shared" ca="1" si="12"/>
        <v>Charrière Lenny</v>
      </c>
      <c r="E21" s="77">
        <v>9</v>
      </c>
      <c r="F21" s="78">
        <v>11</v>
      </c>
      <c r="G21" s="77">
        <v>11</v>
      </c>
      <c r="H21" s="78">
        <v>4</v>
      </c>
      <c r="I21" s="77">
        <v>5</v>
      </c>
      <c r="J21" s="78">
        <v>11</v>
      </c>
      <c r="K21" s="77">
        <v>16</v>
      </c>
      <c r="L21" s="78">
        <v>14</v>
      </c>
      <c r="M21" s="77">
        <v>6</v>
      </c>
      <c r="N21" s="78">
        <v>11</v>
      </c>
      <c r="O21" s="264" t="str">
        <f t="shared" ca="1" si="13"/>
        <v>Charrière Lenny</v>
      </c>
      <c r="P21" s="265"/>
      <c r="Q21" s="265"/>
      <c r="R21" s="265"/>
      <c r="S21" s="266"/>
      <c r="T21" s="79">
        <f t="shared" ca="1" si="14"/>
        <v>2</v>
      </c>
      <c r="U21" s="80">
        <f t="shared" ca="1" si="15"/>
        <v>3</v>
      </c>
      <c r="V21" s="81">
        <f t="shared" ca="1" si="16"/>
        <v>47</v>
      </c>
      <c r="W21" s="82">
        <f t="shared" ca="1" si="17"/>
        <v>51</v>
      </c>
      <c r="X21" s="72">
        <f t="shared" ca="1" si="18"/>
        <v>0</v>
      </c>
      <c r="Y21" s="53"/>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30"/>
    </row>
    <row r="22" spans="1:255" ht="14.25" customHeight="1" x14ac:dyDescent="0.2">
      <c r="A22" s="73">
        <f ca="1">IF(OFFSET('Ordre des parties'!I9,0,INT((10-ABS($A$11))/2)*3)=0,"",OFFSET('Ordre des parties'!I9,0,INT((10-ABS($A$11))/2)*3))</f>
        <v>1</v>
      </c>
      <c r="B22" s="74">
        <f ca="1">IF(OFFSET('Ordre des parties'!J9,0,INT((10-ABS($A$11))/2)*3)=0,"",OFFSET('Ordre des parties'!J9,0,INT((10-ABS($A$11))/2)*3))</f>
        <v>5</v>
      </c>
      <c r="C22" s="75" t="str">
        <f t="shared" ca="1" si="12"/>
        <v>Heimann Lisa</v>
      </c>
      <c r="D22" s="76" t="str">
        <f t="shared" ca="1" si="12"/>
        <v>Grossrieder Melvin</v>
      </c>
      <c r="E22" s="77">
        <v>11</v>
      </c>
      <c r="F22" s="78">
        <v>2</v>
      </c>
      <c r="G22" s="77">
        <v>11</v>
      </c>
      <c r="H22" s="78">
        <v>4</v>
      </c>
      <c r="I22" s="77">
        <v>11</v>
      </c>
      <c r="J22" s="78">
        <v>2</v>
      </c>
      <c r="K22" s="77"/>
      <c r="L22" s="78"/>
      <c r="M22" s="77"/>
      <c r="N22" s="78"/>
      <c r="O22" s="264" t="str">
        <f t="shared" ca="1" si="13"/>
        <v>Heimann Lisa</v>
      </c>
      <c r="P22" s="265"/>
      <c r="Q22" s="265"/>
      <c r="R22" s="265"/>
      <c r="S22" s="266"/>
      <c r="T22" s="79">
        <f t="shared" ca="1" si="14"/>
        <v>3</v>
      </c>
      <c r="U22" s="80">
        <f t="shared" ca="1" si="15"/>
        <v>0</v>
      </c>
      <c r="V22" s="81">
        <f t="shared" ca="1" si="16"/>
        <v>33</v>
      </c>
      <c r="W22" s="82">
        <f t="shared" ca="1" si="17"/>
        <v>8</v>
      </c>
      <c r="X22" s="72">
        <f t="shared" ca="1" si="18"/>
        <v>0</v>
      </c>
      <c r="Y22" s="53"/>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30"/>
    </row>
    <row r="23" spans="1:255" ht="14.25" customHeight="1" x14ac:dyDescent="0.2">
      <c r="A23" s="73">
        <f ca="1">IF(OFFSET('Ordre des parties'!I10,0,INT((10-ABS($A$11))/2)*3)=0,"",OFFSET('Ordre des parties'!I10,0,INT((10-ABS($A$11))/2)*3))</f>
        <v>2</v>
      </c>
      <c r="B23" s="74">
        <f ca="1">IF(OFFSET('Ordre des parties'!J10,0,INT((10-ABS($A$11))/2)*3)=0,"",OFFSET('Ordre des parties'!J10,0,INT((10-ABS($A$11))/2)*3))</f>
        <v>4</v>
      </c>
      <c r="C23" s="75" t="str">
        <f t="shared" ca="1" si="12"/>
        <v>Sangaré William</v>
      </c>
      <c r="D23" s="76" t="str">
        <f t="shared" ca="1" si="12"/>
        <v>Hoyler Nathan</v>
      </c>
      <c r="E23" s="77">
        <v>11</v>
      </c>
      <c r="F23" s="78">
        <v>9</v>
      </c>
      <c r="G23" s="77">
        <v>4</v>
      </c>
      <c r="H23" s="78">
        <v>11</v>
      </c>
      <c r="I23" s="77">
        <v>14</v>
      </c>
      <c r="J23" s="78">
        <v>12</v>
      </c>
      <c r="K23" s="77">
        <v>11</v>
      </c>
      <c r="L23" s="78">
        <v>9</v>
      </c>
      <c r="M23" s="77"/>
      <c r="N23" s="78"/>
      <c r="O23" s="264" t="str">
        <f t="shared" ca="1" si="13"/>
        <v>Sangaré William</v>
      </c>
      <c r="P23" s="265"/>
      <c r="Q23" s="265"/>
      <c r="R23" s="265"/>
      <c r="S23" s="266"/>
      <c r="T23" s="79">
        <f t="shared" ca="1" si="14"/>
        <v>3</v>
      </c>
      <c r="U23" s="80">
        <f t="shared" ca="1" si="15"/>
        <v>1</v>
      </c>
      <c r="V23" s="81">
        <f t="shared" ca="1" si="16"/>
        <v>40</v>
      </c>
      <c r="W23" s="82">
        <f t="shared" ca="1" si="17"/>
        <v>41</v>
      </c>
      <c r="X23" s="72">
        <f t="shared" ca="1" si="18"/>
        <v>0</v>
      </c>
      <c r="Y23" s="53"/>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30"/>
    </row>
    <row r="24" spans="1:255" ht="14.25" customHeight="1" x14ac:dyDescent="0.2">
      <c r="A24" s="73">
        <f ca="1">IF(OFFSET('Ordre des parties'!I11,0,INT((10-ABS($A$11))/2)*3)=0,"",OFFSET('Ordre des parties'!I11,0,INT((10-ABS($A$11))/2)*3))</f>
        <v>3</v>
      </c>
      <c r="B24" s="74">
        <f ca="1">IF(OFFSET('Ordre des parties'!J11,0,INT((10-ABS($A$11))/2)*3)=0,"",OFFSET('Ordre des parties'!J11,0,INT((10-ABS($A$11))/2)*3))</f>
        <v>6</v>
      </c>
      <c r="C24" s="75" t="str">
        <f t="shared" ca="1" si="12"/>
        <v>Sudan Noah</v>
      </c>
      <c r="D24" s="76" t="str">
        <f t="shared" ca="1" si="12"/>
        <v>Charrière Lenny</v>
      </c>
      <c r="E24" s="77">
        <v>9</v>
      </c>
      <c r="F24" s="78">
        <v>11</v>
      </c>
      <c r="G24" s="77">
        <v>11</v>
      </c>
      <c r="H24" s="78">
        <v>4</v>
      </c>
      <c r="I24" s="77">
        <v>11</v>
      </c>
      <c r="J24" s="78">
        <v>9</v>
      </c>
      <c r="K24" s="77">
        <v>11</v>
      </c>
      <c r="L24" s="78">
        <v>7</v>
      </c>
      <c r="M24" s="77"/>
      <c r="N24" s="78"/>
      <c r="O24" s="264" t="str">
        <f t="shared" ca="1" si="13"/>
        <v>Sudan Noah</v>
      </c>
      <c r="P24" s="265"/>
      <c r="Q24" s="265"/>
      <c r="R24" s="265"/>
      <c r="S24" s="266"/>
      <c r="T24" s="79">
        <f t="shared" ca="1" si="14"/>
        <v>3</v>
      </c>
      <c r="U24" s="80">
        <f t="shared" ca="1" si="15"/>
        <v>1</v>
      </c>
      <c r="V24" s="81">
        <f t="shared" ca="1" si="16"/>
        <v>42</v>
      </c>
      <c r="W24" s="82">
        <f t="shared" ca="1" si="17"/>
        <v>31</v>
      </c>
      <c r="X24" s="72">
        <f t="shared" ca="1" si="18"/>
        <v>0</v>
      </c>
      <c r="Y24" s="53"/>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30"/>
    </row>
    <row r="25" spans="1:255" ht="14.25" customHeight="1" x14ac:dyDescent="0.2">
      <c r="A25" s="73">
        <f ca="1">IF(OFFSET('Ordre des parties'!I12,0,INT((10-ABS($A$11))/2)*3)=0,"",OFFSET('Ordre des parties'!I12,0,INT((10-ABS($A$11))/2)*3))</f>
        <v>1</v>
      </c>
      <c r="B25" s="74">
        <f ca="1">IF(OFFSET('Ordre des parties'!J12,0,INT((10-ABS($A$11))/2)*3)=0,"",OFFSET('Ordre des parties'!J12,0,INT((10-ABS($A$11))/2)*3))</f>
        <v>3</v>
      </c>
      <c r="C25" s="75" t="str">
        <f t="shared" ca="1" si="12"/>
        <v>Heimann Lisa</v>
      </c>
      <c r="D25" s="76" t="str">
        <f t="shared" ca="1" si="12"/>
        <v>Sudan Noah</v>
      </c>
      <c r="E25" s="77">
        <v>11</v>
      </c>
      <c r="F25" s="78">
        <v>5</v>
      </c>
      <c r="G25" s="77">
        <v>11</v>
      </c>
      <c r="H25" s="78">
        <v>8</v>
      </c>
      <c r="I25" s="77">
        <v>11</v>
      </c>
      <c r="J25" s="78">
        <v>3</v>
      </c>
      <c r="K25" s="77"/>
      <c r="L25" s="78"/>
      <c r="M25" s="77"/>
      <c r="N25" s="78"/>
      <c r="O25" s="264" t="str">
        <f t="shared" ca="1" si="13"/>
        <v>Heimann Lisa</v>
      </c>
      <c r="P25" s="265"/>
      <c r="Q25" s="265"/>
      <c r="R25" s="265"/>
      <c r="S25" s="266"/>
      <c r="T25" s="79">
        <f t="shared" ca="1" si="14"/>
        <v>3</v>
      </c>
      <c r="U25" s="80">
        <f t="shared" ca="1" si="15"/>
        <v>0</v>
      </c>
      <c r="V25" s="81">
        <f t="shared" ca="1" si="16"/>
        <v>33</v>
      </c>
      <c r="W25" s="82">
        <f t="shared" ca="1" si="17"/>
        <v>16</v>
      </c>
      <c r="X25" s="72">
        <f t="shared" ca="1" si="18"/>
        <v>0</v>
      </c>
      <c r="Y25" s="53"/>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30"/>
    </row>
    <row r="26" spans="1:255" ht="14.25" customHeight="1" x14ac:dyDescent="0.2">
      <c r="A26" s="73">
        <f ca="1">IF(OFFSET('Ordre des parties'!I13,0,INT((10-ABS($A$11))/2)*3)=0,"",OFFSET('Ordre des parties'!I13,0,INT((10-ABS($A$11))/2)*3))</f>
        <v>2</v>
      </c>
      <c r="B26" s="74">
        <f ca="1">IF(OFFSET('Ordre des parties'!J13,0,INT((10-ABS($A$11))/2)*3)=0,"",OFFSET('Ordre des parties'!J13,0,INT((10-ABS($A$11))/2)*3))</f>
        <v>6</v>
      </c>
      <c r="C26" s="75" t="str">
        <f t="shared" ca="1" si="12"/>
        <v>Sangaré William</v>
      </c>
      <c r="D26" s="76" t="str">
        <f t="shared" ca="1" si="12"/>
        <v>Charrière Lenny</v>
      </c>
      <c r="E26" s="77">
        <v>11</v>
      </c>
      <c r="F26" s="78">
        <v>5</v>
      </c>
      <c r="G26" s="77">
        <v>11</v>
      </c>
      <c r="H26" s="78">
        <v>3</v>
      </c>
      <c r="I26" s="77">
        <v>11</v>
      </c>
      <c r="J26" s="78">
        <v>8</v>
      </c>
      <c r="K26" s="77"/>
      <c r="L26" s="78"/>
      <c r="M26" s="77"/>
      <c r="N26" s="78"/>
      <c r="O26" s="264" t="str">
        <f t="shared" ca="1" si="13"/>
        <v>Sangaré William</v>
      </c>
      <c r="P26" s="265"/>
      <c r="Q26" s="265"/>
      <c r="R26" s="265"/>
      <c r="S26" s="266"/>
      <c r="T26" s="79">
        <f t="shared" ca="1" si="14"/>
        <v>3</v>
      </c>
      <c r="U26" s="80">
        <f t="shared" ca="1" si="15"/>
        <v>0</v>
      </c>
      <c r="V26" s="81">
        <f t="shared" ca="1" si="16"/>
        <v>33</v>
      </c>
      <c r="W26" s="82">
        <f t="shared" ca="1" si="17"/>
        <v>16</v>
      </c>
      <c r="X26" s="72">
        <f t="shared" ca="1" si="18"/>
        <v>0</v>
      </c>
      <c r="Y26" s="53"/>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30"/>
    </row>
    <row r="27" spans="1:255" ht="14.25" customHeight="1" x14ac:dyDescent="0.2">
      <c r="A27" s="73">
        <f ca="1">IF(OFFSET('Ordre des parties'!I14,0,INT((10-ABS($A$11))/2)*3)=0,"",OFFSET('Ordre des parties'!I14,0,INT((10-ABS($A$11))/2)*3))</f>
        <v>4</v>
      </c>
      <c r="B27" s="74">
        <f ca="1">IF(OFFSET('Ordre des parties'!J14,0,INT((10-ABS($A$11))/2)*3)=0,"",OFFSET('Ordre des parties'!J14,0,INT((10-ABS($A$11))/2)*3))</f>
        <v>5</v>
      </c>
      <c r="C27" s="75" t="str">
        <f t="shared" ca="1" si="12"/>
        <v>Hoyler Nathan</v>
      </c>
      <c r="D27" s="76" t="str">
        <f t="shared" ca="1" si="12"/>
        <v>Grossrieder Melvin</v>
      </c>
      <c r="E27" s="77">
        <v>11</v>
      </c>
      <c r="F27" s="78">
        <v>6</v>
      </c>
      <c r="G27" s="77">
        <v>9</v>
      </c>
      <c r="H27" s="78">
        <v>11</v>
      </c>
      <c r="I27" s="77">
        <v>11</v>
      </c>
      <c r="J27" s="78">
        <v>9</v>
      </c>
      <c r="K27" s="77">
        <v>11</v>
      </c>
      <c r="L27" s="78">
        <v>6</v>
      </c>
      <c r="M27" s="77"/>
      <c r="N27" s="78"/>
      <c r="O27" s="264" t="str">
        <f t="shared" ca="1" si="13"/>
        <v>Hoyler Nathan</v>
      </c>
      <c r="P27" s="265"/>
      <c r="Q27" s="265"/>
      <c r="R27" s="265"/>
      <c r="S27" s="266"/>
      <c r="T27" s="79">
        <f t="shared" ca="1" si="14"/>
        <v>3</v>
      </c>
      <c r="U27" s="80">
        <f t="shared" ca="1" si="15"/>
        <v>1</v>
      </c>
      <c r="V27" s="81">
        <f t="shared" ca="1" si="16"/>
        <v>42</v>
      </c>
      <c r="W27" s="82">
        <f t="shared" ca="1" si="17"/>
        <v>32</v>
      </c>
      <c r="X27" s="72">
        <f t="shared" ca="1" si="18"/>
        <v>0</v>
      </c>
      <c r="Y27" s="53"/>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30"/>
    </row>
    <row r="28" spans="1:255" ht="14.25" customHeight="1" x14ac:dyDescent="0.2">
      <c r="A28" s="73">
        <f ca="1">IF(OFFSET('Ordre des parties'!I15,0,INT((10-ABS($A$11))/2)*3)=0,"",OFFSET('Ordre des parties'!I15,0,INT((10-ABS($A$11))/2)*3))</f>
        <v>1</v>
      </c>
      <c r="B28" s="74">
        <f ca="1">IF(OFFSET('Ordre des parties'!J15,0,INT((10-ABS($A$11))/2)*3)=0,"",OFFSET('Ordre des parties'!J15,0,INT((10-ABS($A$11))/2)*3))</f>
        <v>2</v>
      </c>
      <c r="C28" s="75" t="str">
        <f t="shared" ca="1" si="12"/>
        <v>Heimann Lisa</v>
      </c>
      <c r="D28" s="76" t="str">
        <f t="shared" ca="1" si="12"/>
        <v>Sangaré William</v>
      </c>
      <c r="E28" s="77">
        <v>11</v>
      </c>
      <c r="F28" s="78">
        <v>3</v>
      </c>
      <c r="G28" s="77">
        <v>11</v>
      </c>
      <c r="H28" s="78">
        <v>2</v>
      </c>
      <c r="I28" s="77">
        <v>11</v>
      </c>
      <c r="J28" s="78">
        <v>8</v>
      </c>
      <c r="K28" s="77"/>
      <c r="L28" s="78"/>
      <c r="M28" s="77"/>
      <c r="N28" s="78"/>
      <c r="O28" s="264" t="str">
        <f t="shared" ca="1" si="13"/>
        <v>Heimann Lisa</v>
      </c>
      <c r="P28" s="265"/>
      <c r="Q28" s="265"/>
      <c r="R28" s="265"/>
      <c r="S28" s="266"/>
      <c r="T28" s="79">
        <f t="shared" ca="1" si="14"/>
        <v>3</v>
      </c>
      <c r="U28" s="80">
        <f t="shared" ca="1" si="15"/>
        <v>0</v>
      </c>
      <c r="V28" s="81">
        <f t="shared" ca="1" si="16"/>
        <v>33</v>
      </c>
      <c r="W28" s="82">
        <f t="shared" ca="1" si="17"/>
        <v>13</v>
      </c>
      <c r="X28" s="72">
        <f t="shared" ca="1" si="18"/>
        <v>0</v>
      </c>
      <c r="Y28" s="53"/>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30"/>
    </row>
    <row r="29" spans="1:255" ht="14.25" customHeight="1" x14ac:dyDescent="0.2">
      <c r="A29" s="73">
        <f ca="1">IF(OFFSET('Ordre des parties'!I16,0,INT((10-ABS($A$11))/2)*3)=0,"",OFFSET('Ordre des parties'!I16,0,INT((10-ABS($A$11))/2)*3))</f>
        <v>3</v>
      </c>
      <c r="B29" s="74">
        <f ca="1">IF(OFFSET('Ordre des parties'!J16,0,INT((10-ABS($A$11))/2)*3)=0,"",OFFSET('Ordre des parties'!J16,0,INT((10-ABS($A$11))/2)*3))</f>
        <v>5</v>
      </c>
      <c r="C29" s="75" t="str">
        <f t="shared" ca="1" si="12"/>
        <v>Sudan Noah</v>
      </c>
      <c r="D29" s="76" t="str">
        <f t="shared" ca="1" si="12"/>
        <v>Grossrieder Melvin</v>
      </c>
      <c r="E29" s="77">
        <v>1</v>
      </c>
      <c r="F29" s="78">
        <v>11</v>
      </c>
      <c r="G29" s="77">
        <v>11</v>
      </c>
      <c r="H29" s="78">
        <v>9</v>
      </c>
      <c r="I29" s="77">
        <v>11</v>
      </c>
      <c r="J29" s="78">
        <v>7</v>
      </c>
      <c r="K29" s="77">
        <v>11</v>
      </c>
      <c r="L29" s="78">
        <v>8</v>
      </c>
      <c r="M29" s="77"/>
      <c r="N29" s="78"/>
      <c r="O29" s="264" t="str">
        <f t="shared" ca="1" si="13"/>
        <v>Sudan Noah</v>
      </c>
      <c r="P29" s="265"/>
      <c r="Q29" s="265"/>
      <c r="R29" s="265"/>
      <c r="S29" s="266"/>
      <c r="T29" s="79">
        <f t="shared" ca="1" si="14"/>
        <v>3</v>
      </c>
      <c r="U29" s="80">
        <f t="shared" ca="1" si="15"/>
        <v>1</v>
      </c>
      <c r="V29" s="81">
        <f t="shared" ca="1" si="16"/>
        <v>34</v>
      </c>
      <c r="W29" s="82">
        <f t="shared" ca="1" si="17"/>
        <v>35</v>
      </c>
      <c r="X29" s="72">
        <f t="shared" ca="1" si="18"/>
        <v>0</v>
      </c>
      <c r="Y29" s="53"/>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30"/>
    </row>
    <row r="30" spans="1:255" ht="14.25" customHeight="1" x14ac:dyDescent="0.2">
      <c r="A30" s="73">
        <f ca="1">IF(OFFSET('Ordre des parties'!I17,0,INT((10-ABS($A$11))/2)*3)=0,"",OFFSET('Ordre des parties'!I17,0,INT((10-ABS($A$11))/2)*3))</f>
        <v>4</v>
      </c>
      <c r="B30" s="74">
        <f ca="1">IF(OFFSET('Ordre des parties'!J17,0,INT((10-ABS($A$11))/2)*3)=0,"",OFFSET('Ordre des parties'!J17,0,INT((10-ABS($A$11))/2)*3))</f>
        <v>6</v>
      </c>
      <c r="C30" s="75" t="str">
        <f t="shared" ca="1" si="12"/>
        <v>Hoyler Nathan</v>
      </c>
      <c r="D30" s="76" t="str">
        <f t="shared" ca="1" si="12"/>
        <v>Charrière Lenny</v>
      </c>
      <c r="E30" s="77">
        <v>11</v>
      </c>
      <c r="F30" s="78">
        <v>9</v>
      </c>
      <c r="G30" s="77">
        <v>9</v>
      </c>
      <c r="H30" s="78">
        <v>11</v>
      </c>
      <c r="I30" s="77">
        <v>11</v>
      </c>
      <c r="J30" s="78">
        <v>2</v>
      </c>
      <c r="K30" s="77">
        <v>11</v>
      </c>
      <c r="L30" s="78">
        <v>5</v>
      </c>
      <c r="M30" s="77"/>
      <c r="N30" s="78"/>
      <c r="O30" s="264" t="str">
        <f t="shared" ca="1" si="13"/>
        <v>Hoyler Nathan</v>
      </c>
      <c r="P30" s="265"/>
      <c r="Q30" s="265"/>
      <c r="R30" s="265"/>
      <c r="S30" s="266"/>
      <c r="T30" s="79">
        <f t="shared" ca="1" si="14"/>
        <v>3</v>
      </c>
      <c r="U30" s="80">
        <f t="shared" ca="1" si="15"/>
        <v>1</v>
      </c>
      <c r="V30" s="81">
        <f t="shared" ca="1" si="16"/>
        <v>42</v>
      </c>
      <c r="W30" s="82">
        <f t="shared" ca="1" si="17"/>
        <v>27</v>
      </c>
      <c r="X30" s="72">
        <f t="shared" ca="1" si="18"/>
        <v>0</v>
      </c>
      <c r="Y30" s="53"/>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30"/>
    </row>
    <row r="31" spans="1:255" ht="14.25" customHeight="1" x14ac:dyDescent="0.2">
      <c r="A31" s="73" t="str">
        <f ca="1">IF(OFFSET('Ordre des parties'!I18,0,INT((10-ABS($A$11))/2)*3)=0,"",OFFSET('Ordre des parties'!I18,0,INT((10-ABS($A$11))/2)*3))</f>
        <v/>
      </c>
      <c r="B31" s="74" t="str">
        <f ca="1">IF(OFFSET('Ordre des parties'!J18,0,INT((10-ABS($A$11))/2)*3)=0,"",OFFSET('Ordre des parties'!J18,0,INT((10-ABS($A$11))/2)*3))</f>
        <v/>
      </c>
      <c r="C31" s="75" t="str">
        <f t="shared" ca="1" si="12"/>
        <v/>
      </c>
      <c r="D31" s="76" t="str">
        <f t="shared" ca="1" si="12"/>
        <v/>
      </c>
      <c r="E31" s="77"/>
      <c r="F31" s="78"/>
      <c r="G31" s="77"/>
      <c r="H31" s="78"/>
      <c r="I31" s="77"/>
      <c r="J31" s="78"/>
      <c r="K31" s="77"/>
      <c r="L31" s="78"/>
      <c r="M31" s="77"/>
      <c r="N31" s="78"/>
      <c r="O31" s="264" t="str">
        <f t="shared" ca="1" si="13"/>
        <v/>
      </c>
      <c r="P31" s="265"/>
      <c r="Q31" s="265"/>
      <c r="R31" s="265"/>
      <c r="S31" s="266"/>
      <c r="T31" s="79" t="str">
        <f t="shared" ca="1" si="14"/>
        <v/>
      </c>
      <c r="U31" s="80" t="str">
        <f t="shared" ca="1" si="15"/>
        <v/>
      </c>
      <c r="V31" s="81" t="str">
        <f t="shared" ca="1" si="16"/>
        <v/>
      </c>
      <c r="W31" s="82" t="str">
        <f t="shared" ca="1" si="17"/>
        <v/>
      </c>
      <c r="X31" s="72" t="str">
        <f t="shared" ca="1" si="18"/>
        <v/>
      </c>
      <c r="Y31" s="53"/>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30"/>
    </row>
    <row r="32" spans="1:255" ht="14.25" customHeight="1" x14ac:dyDescent="0.2">
      <c r="A32" s="73" t="str">
        <f ca="1">IF(OFFSET('Ordre des parties'!I19,0,INT((10-ABS($A$11))/2)*3)=0,"",OFFSET('Ordre des parties'!I19,0,INT((10-ABS($A$11))/2)*3))</f>
        <v/>
      </c>
      <c r="B32" s="74" t="str">
        <f ca="1">IF(OFFSET('Ordre des parties'!J19,0,INT((10-ABS($A$11))/2)*3)=0,"",OFFSET('Ordre des parties'!J19,0,INT((10-ABS($A$11))/2)*3))</f>
        <v/>
      </c>
      <c r="C32" s="75" t="str">
        <f t="shared" ca="1" si="12"/>
        <v/>
      </c>
      <c r="D32" s="76" t="str">
        <f t="shared" ca="1" si="12"/>
        <v/>
      </c>
      <c r="E32" s="77"/>
      <c r="F32" s="78"/>
      <c r="G32" s="77"/>
      <c r="H32" s="78"/>
      <c r="I32" s="77"/>
      <c r="J32" s="78"/>
      <c r="K32" s="77"/>
      <c r="L32" s="78"/>
      <c r="M32" s="77"/>
      <c r="N32" s="78"/>
      <c r="O32" s="264" t="str">
        <f t="shared" ca="1" si="13"/>
        <v/>
      </c>
      <c r="P32" s="265"/>
      <c r="Q32" s="265"/>
      <c r="R32" s="265"/>
      <c r="S32" s="266"/>
      <c r="T32" s="79" t="str">
        <f t="shared" ca="1" si="14"/>
        <v/>
      </c>
      <c r="U32" s="80" t="str">
        <f t="shared" ca="1" si="15"/>
        <v/>
      </c>
      <c r="V32" s="81" t="str">
        <f t="shared" ca="1" si="16"/>
        <v/>
      </c>
      <c r="W32" s="82" t="str">
        <f t="shared" ca="1" si="17"/>
        <v/>
      </c>
      <c r="X32" s="72" t="str">
        <f t="shared" ca="1" si="18"/>
        <v/>
      </c>
      <c r="Y32" s="53"/>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30"/>
    </row>
    <row r="33" spans="1:255" ht="14.25" customHeight="1" x14ac:dyDescent="0.2">
      <c r="A33" s="73" t="str">
        <f ca="1">IF(OFFSET('Ordre des parties'!I20,0,INT((10-ABS($A$11))/2)*3)=0,"",OFFSET('Ordre des parties'!I20,0,INT((10-ABS($A$11))/2)*3))</f>
        <v/>
      </c>
      <c r="B33" s="74" t="str">
        <f ca="1">IF(OFFSET('Ordre des parties'!J20,0,INT((10-ABS($A$11))/2)*3)=0,"",OFFSET('Ordre des parties'!J20,0,INT((10-ABS($A$11))/2)*3))</f>
        <v/>
      </c>
      <c r="C33" s="75" t="str">
        <f t="shared" ca="1" si="12"/>
        <v/>
      </c>
      <c r="D33" s="76" t="str">
        <f t="shared" ca="1" si="12"/>
        <v/>
      </c>
      <c r="E33" s="77"/>
      <c r="F33" s="78"/>
      <c r="G33" s="77"/>
      <c r="H33" s="78"/>
      <c r="I33" s="77"/>
      <c r="J33" s="78"/>
      <c r="K33" s="77"/>
      <c r="L33" s="78"/>
      <c r="M33" s="77"/>
      <c r="N33" s="78"/>
      <c r="O33" s="264" t="str">
        <f t="shared" ca="1" si="13"/>
        <v/>
      </c>
      <c r="P33" s="265"/>
      <c r="Q33" s="265"/>
      <c r="R33" s="265"/>
      <c r="S33" s="266"/>
      <c r="T33" s="79" t="str">
        <f t="shared" ca="1" si="14"/>
        <v/>
      </c>
      <c r="U33" s="80" t="str">
        <f t="shared" ca="1" si="15"/>
        <v/>
      </c>
      <c r="V33" s="81" t="str">
        <f t="shared" ca="1" si="16"/>
        <v/>
      </c>
      <c r="W33" s="82" t="str">
        <f t="shared" ca="1" si="17"/>
        <v/>
      </c>
      <c r="X33" s="72" t="str">
        <f t="shared" ca="1" si="18"/>
        <v/>
      </c>
      <c r="Y33" s="53"/>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30"/>
    </row>
    <row r="34" spans="1:255" ht="14.25" customHeight="1" x14ac:dyDescent="0.2">
      <c r="A34" s="73" t="str">
        <f ca="1">IF(OFFSET('Ordre des parties'!I21,0,INT((10-ABS($A$11))/2)*3)=0,"",OFFSET('Ordre des parties'!I21,0,INT((10-ABS($A$11))/2)*3))</f>
        <v/>
      </c>
      <c r="B34" s="74" t="str">
        <f ca="1">IF(OFFSET('Ordre des parties'!J21,0,INT((10-ABS($A$11))/2)*3)=0,"",OFFSET('Ordre des parties'!J21,0,INT((10-ABS($A$11))/2)*3))</f>
        <v/>
      </c>
      <c r="C34" s="75" t="str">
        <f t="shared" ca="1" si="12"/>
        <v/>
      </c>
      <c r="D34" s="76" t="str">
        <f t="shared" ca="1" si="12"/>
        <v/>
      </c>
      <c r="E34" s="77"/>
      <c r="F34" s="78"/>
      <c r="G34" s="77"/>
      <c r="H34" s="78"/>
      <c r="I34" s="77"/>
      <c r="J34" s="78"/>
      <c r="K34" s="77"/>
      <c r="L34" s="78"/>
      <c r="M34" s="77"/>
      <c r="N34" s="78"/>
      <c r="O34" s="264" t="str">
        <f t="shared" ca="1" si="13"/>
        <v/>
      </c>
      <c r="P34" s="265"/>
      <c r="Q34" s="265"/>
      <c r="R34" s="265"/>
      <c r="S34" s="266"/>
      <c r="T34" s="79" t="str">
        <f t="shared" ca="1" si="14"/>
        <v/>
      </c>
      <c r="U34" s="80" t="str">
        <f t="shared" ca="1" si="15"/>
        <v/>
      </c>
      <c r="V34" s="81" t="str">
        <f t="shared" ca="1" si="16"/>
        <v/>
      </c>
      <c r="W34" s="82" t="str">
        <f t="shared" ca="1" si="17"/>
        <v/>
      </c>
      <c r="X34" s="72" t="str">
        <f t="shared" ca="1" si="18"/>
        <v/>
      </c>
      <c r="Y34" s="53"/>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30"/>
    </row>
    <row r="35" spans="1:255" ht="14.25" customHeight="1" x14ac:dyDescent="0.2">
      <c r="A35" s="73" t="str">
        <f ca="1">IF(OFFSET('Ordre des parties'!I22,0,INT((10-ABS($A$11))/2)*3)=0,"",OFFSET('Ordre des parties'!I22,0,INT((10-ABS($A$11))/2)*3))</f>
        <v/>
      </c>
      <c r="B35" s="74" t="str">
        <f ca="1">IF(OFFSET('Ordre des parties'!J22,0,INT((10-ABS($A$11))/2)*3)=0,"",OFFSET('Ordre des parties'!J22,0,INT((10-ABS($A$11))/2)*3))</f>
        <v/>
      </c>
      <c r="C35" s="75" t="str">
        <f t="shared" ca="1" si="12"/>
        <v/>
      </c>
      <c r="D35" s="76" t="str">
        <f t="shared" ca="1" si="12"/>
        <v/>
      </c>
      <c r="E35" s="77"/>
      <c r="F35" s="78"/>
      <c r="G35" s="77"/>
      <c r="H35" s="78"/>
      <c r="I35" s="77"/>
      <c r="J35" s="78"/>
      <c r="K35" s="77"/>
      <c r="L35" s="78"/>
      <c r="M35" s="77"/>
      <c r="N35" s="78"/>
      <c r="O35" s="264" t="str">
        <f t="shared" ca="1" si="13"/>
        <v/>
      </c>
      <c r="P35" s="265"/>
      <c r="Q35" s="265"/>
      <c r="R35" s="265"/>
      <c r="S35" s="266"/>
      <c r="T35" s="79" t="str">
        <f t="shared" ca="1" si="14"/>
        <v/>
      </c>
      <c r="U35" s="80" t="str">
        <f t="shared" ca="1" si="15"/>
        <v/>
      </c>
      <c r="V35" s="81" t="str">
        <f t="shared" ca="1" si="16"/>
        <v/>
      </c>
      <c r="W35" s="82" t="str">
        <f t="shared" ca="1" si="17"/>
        <v/>
      </c>
      <c r="X35" s="72" t="str">
        <f t="shared" ca="1" si="18"/>
        <v/>
      </c>
      <c r="Y35" s="53"/>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30"/>
    </row>
    <row r="36" spans="1:255" ht="14.25" customHeight="1" x14ac:dyDescent="0.2">
      <c r="A36" s="73" t="str">
        <f ca="1">IF(OFFSET('Ordre des parties'!I23,0,INT((10-ABS($A$11))/2)*3)=0,"",OFFSET('Ordre des parties'!I23,0,INT((10-ABS($A$11))/2)*3))</f>
        <v/>
      </c>
      <c r="B36" s="74" t="str">
        <f ca="1">IF(OFFSET('Ordre des parties'!J23,0,INT((10-ABS($A$11))/2)*3)=0,"",OFFSET('Ordre des parties'!J23,0,INT((10-ABS($A$11))/2)*3))</f>
        <v/>
      </c>
      <c r="C36" s="75" t="str">
        <f t="shared" ca="1" si="12"/>
        <v/>
      </c>
      <c r="D36" s="76" t="str">
        <f t="shared" ca="1" si="12"/>
        <v/>
      </c>
      <c r="E36" s="77"/>
      <c r="F36" s="78"/>
      <c r="G36" s="77"/>
      <c r="H36" s="78"/>
      <c r="I36" s="77"/>
      <c r="J36" s="78"/>
      <c r="K36" s="77"/>
      <c r="L36" s="78"/>
      <c r="M36" s="77"/>
      <c r="N36" s="78"/>
      <c r="O36" s="264" t="str">
        <f t="shared" ca="1" si="13"/>
        <v/>
      </c>
      <c r="P36" s="265"/>
      <c r="Q36" s="265"/>
      <c r="R36" s="265"/>
      <c r="S36" s="266"/>
      <c r="T36" s="79" t="str">
        <f t="shared" ca="1" si="14"/>
        <v/>
      </c>
      <c r="U36" s="80" t="str">
        <f t="shared" ca="1" si="15"/>
        <v/>
      </c>
      <c r="V36" s="81" t="str">
        <f t="shared" ca="1" si="16"/>
        <v/>
      </c>
      <c r="W36" s="82" t="str">
        <f t="shared" ca="1" si="17"/>
        <v/>
      </c>
      <c r="X36" s="72" t="str">
        <f t="shared" ca="1" si="18"/>
        <v/>
      </c>
      <c r="Y36" s="53"/>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30"/>
    </row>
    <row r="37" spans="1:255" ht="14.25" customHeight="1" x14ac:dyDescent="0.2">
      <c r="A37" s="73" t="str">
        <f ca="1">IF(OFFSET('Ordre des parties'!I24,0,INT((10-ABS($A$11))/2)*3)=0,"",OFFSET('Ordre des parties'!I24,0,INT((10-ABS($A$11))/2)*3))</f>
        <v/>
      </c>
      <c r="B37" s="74" t="str">
        <f ca="1">IF(OFFSET('Ordre des parties'!J24,0,INT((10-ABS($A$11))/2)*3)=0,"",OFFSET('Ordre des parties'!J24,0,INT((10-ABS($A$11))/2)*3))</f>
        <v/>
      </c>
      <c r="C37" s="75" t="str">
        <f t="shared" ca="1" si="12"/>
        <v/>
      </c>
      <c r="D37" s="76" t="str">
        <f t="shared" ca="1" si="12"/>
        <v/>
      </c>
      <c r="E37" s="77"/>
      <c r="F37" s="78"/>
      <c r="G37" s="77"/>
      <c r="H37" s="78"/>
      <c r="I37" s="77"/>
      <c r="J37" s="78"/>
      <c r="K37" s="77"/>
      <c r="L37" s="78"/>
      <c r="M37" s="77"/>
      <c r="N37" s="78"/>
      <c r="O37" s="264" t="str">
        <f t="shared" ca="1" si="13"/>
        <v/>
      </c>
      <c r="P37" s="265"/>
      <c r="Q37" s="265"/>
      <c r="R37" s="265"/>
      <c r="S37" s="266"/>
      <c r="T37" s="79" t="str">
        <f t="shared" ca="1" si="14"/>
        <v/>
      </c>
      <c r="U37" s="80" t="str">
        <f t="shared" ca="1" si="15"/>
        <v/>
      </c>
      <c r="V37" s="81" t="str">
        <f t="shared" ca="1" si="16"/>
        <v/>
      </c>
      <c r="W37" s="82" t="str">
        <f t="shared" ca="1" si="17"/>
        <v/>
      </c>
      <c r="X37" s="72" t="str">
        <f t="shared" ca="1" si="18"/>
        <v/>
      </c>
      <c r="Y37" s="53"/>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30"/>
    </row>
    <row r="38" spans="1:255" ht="14.25" customHeight="1" x14ac:dyDescent="0.2">
      <c r="A38" s="73" t="str">
        <f ca="1">IF(OFFSET('Ordre des parties'!I25,0,INT((10-ABS($A$11))/2)*3)=0,"",OFFSET('Ordre des parties'!I25,0,INT((10-ABS($A$11))/2)*3))</f>
        <v/>
      </c>
      <c r="B38" s="74" t="str">
        <f ca="1">IF(OFFSET('Ordre des parties'!J25,0,INT((10-ABS($A$11))/2)*3)=0,"",OFFSET('Ordre des parties'!J25,0,INT((10-ABS($A$11))/2)*3))</f>
        <v/>
      </c>
      <c r="C38" s="75" t="str">
        <f t="shared" ca="1" si="12"/>
        <v/>
      </c>
      <c r="D38" s="76" t="str">
        <f t="shared" ca="1" si="12"/>
        <v/>
      </c>
      <c r="E38" s="77"/>
      <c r="F38" s="78"/>
      <c r="G38" s="77"/>
      <c r="H38" s="78"/>
      <c r="I38" s="77"/>
      <c r="J38" s="78"/>
      <c r="K38" s="77"/>
      <c r="L38" s="78"/>
      <c r="M38" s="77"/>
      <c r="N38" s="78"/>
      <c r="O38" s="264" t="str">
        <f t="shared" ca="1" si="13"/>
        <v/>
      </c>
      <c r="P38" s="265"/>
      <c r="Q38" s="265"/>
      <c r="R38" s="265"/>
      <c r="S38" s="266"/>
      <c r="T38" s="79" t="str">
        <f t="shared" ca="1" si="14"/>
        <v/>
      </c>
      <c r="U38" s="80" t="str">
        <f t="shared" ca="1" si="15"/>
        <v/>
      </c>
      <c r="V38" s="81" t="str">
        <f t="shared" ca="1" si="16"/>
        <v/>
      </c>
      <c r="W38" s="82" t="str">
        <f t="shared" ca="1" si="17"/>
        <v/>
      </c>
      <c r="X38" s="72" t="str">
        <f t="shared" ca="1" si="18"/>
        <v/>
      </c>
      <c r="Y38" s="53"/>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30"/>
    </row>
    <row r="39" spans="1:255" ht="14.25" customHeight="1" x14ac:dyDescent="0.2">
      <c r="A39" s="73" t="str">
        <f ca="1">IF(OFFSET('Ordre des parties'!I26,0,INT((10-ABS($A$11))/2)*3)=0,"",OFFSET('Ordre des parties'!I26,0,INT((10-ABS($A$11))/2)*3))</f>
        <v/>
      </c>
      <c r="B39" s="74" t="str">
        <f ca="1">IF(OFFSET('Ordre des parties'!J26,0,INT((10-ABS($A$11))/2)*3)=0,"",OFFSET('Ordre des parties'!J26,0,INT((10-ABS($A$11))/2)*3))</f>
        <v/>
      </c>
      <c r="C39" s="75" t="str">
        <f t="shared" ca="1" si="12"/>
        <v/>
      </c>
      <c r="D39" s="76" t="str">
        <f t="shared" ca="1" si="12"/>
        <v/>
      </c>
      <c r="E39" s="77"/>
      <c r="F39" s="78"/>
      <c r="G39" s="77"/>
      <c r="H39" s="78"/>
      <c r="I39" s="77"/>
      <c r="J39" s="78"/>
      <c r="K39" s="77"/>
      <c r="L39" s="78"/>
      <c r="M39" s="77"/>
      <c r="N39" s="78"/>
      <c r="O39" s="264" t="str">
        <f t="shared" ca="1" si="13"/>
        <v/>
      </c>
      <c r="P39" s="265"/>
      <c r="Q39" s="265"/>
      <c r="R39" s="265"/>
      <c r="S39" s="266"/>
      <c r="T39" s="79" t="str">
        <f t="shared" ca="1" si="14"/>
        <v/>
      </c>
      <c r="U39" s="80" t="str">
        <f t="shared" ca="1" si="15"/>
        <v/>
      </c>
      <c r="V39" s="81" t="str">
        <f t="shared" ca="1" si="16"/>
        <v/>
      </c>
      <c r="W39" s="82" t="str">
        <f t="shared" ca="1" si="17"/>
        <v/>
      </c>
      <c r="X39" s="72" t="str">
        <f t="shared" ca="1" si="18"/>
        <v/>
      </c>
      <c r="Y39" s="53"/>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30"/>
    </row>
    <row r="40" spans="1:255" ht="14.25" customHeight="1" x14ac:dyDescent="0.2">
      <c r="A40" s="73" t="str">
        <f ca="1">IF(OFFSET('Ordre des parties'!I27,0,INT((10-ABS($A$11))/2)*3)=0,"",OFFSET('Ordre des parties'!I27,0,INT((10-ABS($A$11))/2)*3))</f>
        <v/>
      </c>
      <c r="B40" s="74" t="str">
        <f ca="1">IF(OFFSET('Ordre des parties'!J27,0,INT((10-ABS($A$11))/2)*3)=0,"",OFFSET('Ordre des parties'!J27,0,INT((10-ABS($A$11))/2)*3))</f>
        <v/>
      </c>
      <c r="C40" s="75" t="str">
        <f t="shared" ca="1" si="12"/>
        <v/>
      </c>
      <c r="D40" s="76" t="str">
        <f t="shared" ca="1" si="12"/>
        <v/>
      </c>
      <c r="E40" s="77"/>
      <c r="F40" s="78"/>
      <c r="G40" s="77"/>
      <c r="H40" s="78"/>
      <c r="I40" s="77"/>
      <c r="J40" s="78"/>
      <c r="K40" s="77"/>
      <c r="L40" s="78"/>
      <c r="M40" s="77"/>
      <c r="N40" s="78"/>
      <c r="O40" s="264" t="str">
        <f t="shared" ca="1" si="13"/>
        <v/>
      </c>
      <c r="P40" s="265"/>
      <c r="Q40" s="265"/>
      <c r="R40" s="265"/>
      <c r="S40" s="266"/>
      <c r="T40" s="79" t="str">
        <f t="shared" ca="1" si="14"/>
        <v/>
      </c>
      <c r="U40" s="80" t="str">
        <f t="shared" ca="1" si="15"/>
        <v/>
      </c>
      <c r="V40" s="81" t="str">
        <f t="shared" ca="1" si="16"/>
        <v/>
      </c>
      <c r="W40" s="82" t="str">
        <f t="shared" ca="1" si="17"/>
        <v/>
      </c>
      <c r="X40" s="72" t="str">
        <f t="shared" ca="1" si="18"/>
        <v/>
      </c>
      <c r="Y40" s="53"/>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30"/>
    </row>
    <row r="41" spans="1:255" ht="14.25" customHeight="1" x14ac:dyDescent="0.2">
      <c r="A41" s="73" t="str">
        <f ca="1">IF(OFFSET('Ordre des parties'!I28,0,INT((10-ABS($A$11))/2)*3)=0,"",OFFSET('Ordre des parties'!I28,0,INT((10-ABS($A$11))/2)*3))</f>
        <v/>
      </c>
      <c r="B41" s="74" t="str">
        <f ca="1">IF(OFFSET('Ordre des parties'!J28,0,INT((10-ABS($A$11))/2)*3)=0,"",OFFSET('Ordre des parties'!J28,0,INT((10-ABS($A$11))/2)*3))</f>
        <v/>
      </c>
      <c r="C41" s="75" t="str">
        <f t="shared" ca="1" si="12"/>
        <v/>
      </c>
      <c r="D41" s="76" t="str">
        <f t="shared" ca="1" si="12"/>
        <v/>
      </c>
      <c r="E41" s="77"/>
      <c r="F41" s="78"/>
      <c r="G41" s="77"/>
      <c r="H41" s="78"/>
      <c r="I41" s="77"/>
      <c r="J41" s="78"/>
      <c r="K41" s="77"/>
      <c r="L41" s="78"/>
      <c r="M41" s="77"/>
      <c r="N41" s="78"/>
      <c r="O41" s="264" t="str">
        <f t="shared" ca="1" si="13"/>
        <v/>
      </c>
      <c r="P41" s="265"/>
      <c r="Q41" s="265"/>
      <c r="R41" s="265"/>
      <c r="S41" s="266"/>
      <c r="T41" s="79" t="str">
        <f t="shared" ca="1" si="14"/>
        <v/>
      </c>
      <c r="U41" s="80" t="str">
        <f t="shared" ca="1" si="15"/>
        <v/>
      </c>
      <c r="V41" s="81" t="str">
        <f t="shared" ca="1" si="16"/>
        <v/>
      </c>
      <c r="W41" s="82" t="str">
        <f t="shared" ca="1" si="17"/>
        <v/>
      </c>
      <c r="X41" s="72" t="str">
        <f t="shared" ca="1" si="18"/>
        <v/>
      </c>
      <c r="Y41" s="53"/>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30"/>
    </row>
    <row r="42" spans="1:255" ht="14.25" customHeight="1" x14ac:dyDescent="0.2">
      <c r="A42" s="73" t="str">
        <f ca="1">IF(OFFSET('Ordre des parties'!I29,0,INT((10-ABS($A$11))/2)*3)=0,"",OFFSET('Ordre des parties'!I29,0,INT((10-ABS($A$11))/2)*3))</f>
        <v/>
      </c>
      <c r="B42" s="74" t="str">
        <f ca="1">IF(OFFSET('Ordre des parties'!J29,0,INT((10-ABS($A$11))/2)*3)=0,"",OFFSET('Ordre des parties'!J29,0,INT((10-ABS($A$11))/2)*3))</f>
        <v/>
      </c>
      <c r="C42" s="75" t="str">
        <f t="shared" ca="1" si="12"/>
        <v/>
      </c>
      <c r="D42" s="76" t="str">
        <f t="shared" ca="1" si="12"/>
        <v/>
      </c>
      <c r="E42" s="77"/>
      <c r="F42" s="78"/>
      <c r="G42" s="77"/>
      <c r="H42" s="78"/>
      <c r="I42" s="77"/>
      <c r="J42" s="78"/>
      <c r="K42" s="77"/>
      <c r="L42" s="78"/>
      <c r="M42" s="77"/>
      <c r="N42" s="78"/>
      <c r="O42" s="264" t="str">
        <f t="shared" ca="1" si="13"/>
        <v/>
      </c>
      <c r="P42" s="265"/>
      <c r="Q42" s="265"/>
      <c r="R42" s="265"/>
      <c r="S42" s="266"/>
      <c r="T42" s="79" t="str">
        <f t="shared" ca="1" si="14"/>
        <v/>
      </c>
      <c r="U42" s="80" t="str">
        <f t="shared" ca="1" si="15"/>
        <v/>
      </c>
      <c r="V42" s="81" t="str">
        <f t="shared" ca="1" si="16"/>
        <v/>
      </c>
      <c r="W42" s="82" t="str">
        <f t="shared" ca="1" si="17"/>
        <v/>
      </c>
      <c r="X42" s="72" t="str">
        <f t="shared" ca="1" si="18"/>
        <v/>
      </c>
      <c r="Y42" s="53"/>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30"/>
    </row>
    <row r="43" spans="1:255" ht="14.25" customHeight="1" x14ac:dyDescent="0.2">
      <c r="A43" s="73" t="str">
        <f ca="1">IF(OFFSET('Ordre des parties'!I30,0,INT((10-ABS($A$11))/2)*3)=0,"",OFFSET('Ordre des parties'!I30,0,INT((10-ABS($A$11))/2)*3))</f>
        <v/>
      </c>
      <c r="B43" s="74" t="str">
        <f ca="1">IF(OFFSET('Ordre des parties'!J30,0,INT((10-ABS($A$11))/2)*3)=0,"",OFFSET('Ordre des parties'!J30,0,INT((10-ABS($A$11))/2)*3))</f>
        <v/>
      </c>
      <c r="C43" s="75" t="str">
        <f t="shared" ca="1" si="12"/>
        <v/>
      </c>
      <c r="D43" s="76" t="str">
        <f t="shared" ca="1" si="12"/>
        <v/>
      </c>
      <c r="E43" s="77"/>
      <c r="F43" s="78"/>
      <c r="G43" s="77"/>
      <c r="H43" s="78"/>
      <c r="I43" s="77"/>
      <c r="J43" s="78"/>
      <c r="K43" s="77"/>
      <c r="L43" s="78"/>
      <c r="M43" s="77"/>
      <c r="N43" s="78"/>
      <c r="O43" s="264" t="str">
        <f t="shared" ca="1" si="13"/>
        <v/>
      </c>
      <c r="P43" s="265"/>
      <c r="Q43" s="265"/>
      <c r="R43" s="265"/>
      <c r="S43" s="266"/>
      <c r="T43" s="79" t="str">
        <f t="shared" ca="1" si="14"/>
        <v/>
      </c>
      <c r="U43" s="80" t="str">
        <f t="shared" ca="1" si="15"/>
        <v/>
      </c>
      <c r="V43" s="81" t="str">
        <f t="shared" ca="1" si="16"/>
        <v/>
      </c>
      <c r="W43" s="82" t="str">
        <f t="shared" ca="1" si="17"/>
        <v/>
      </c>
      <c r="X43" s="72" t="str">
        <f t="shared" ca="1" si="18"/>
        <v/>
      </c>
      <c r="Y43" s="53"/>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30"/>
    </row>
    <row r="44" spans="1:255" ht="14.25" customHeight="1" x14ac:dyDescent="0.2">
      <c r="A44" s="83" t="str">
        <f ca="1">IF(OFFSET('Ordre des parties'!I31,0,INT((10-ABS($A$11))/2)*3)=0,"",OFFSET('Ordre des parties'!I31,0,INT((10-ABS($A$11))/2)*3))</f>
        <v/>
      </c>
      <c r="B44" s="84" t="str">
        <f ca="1">IF(OFFSET('Ordre des parties'!J31,0,INT((10-ABS($A$11))/2)*3)=0,"",OFFSET('Ordre des parties'!J31,0,INT((10-ABS($A$11))/2)*3))</f>
        <v/>
      </c>
      <c r="C44" s="85" t="str">
        <f t="shared" ca="1" si="12"/>
        <v/>
      </c>
      <c r="D44" s="86" t="str">
        <f t="shared" ca="1" si="12"/>
        <v/>
      </c>
      <c r="E44" s="87"/>
      <c r="F44" s="88"/>
      <c r="G44" s="87"/>
      <c r="H44" s="88"/>
      <c r="I44" s="87"/>
      <c r="J44" s="88"/>
      <c r="K44" s="87"/>
      <c r="L44" s="88"/>
      <c r="M44" s="87"/>
      <c r="N44" s="88"/>
      <c r="O44" s="260" t="str">
        <f t="shared" ca="1" si="13"/>
        <v/>
      </c>
      <c r="P44" s="261"/>
      <c r="Q44" s="261"/>
      <c r="R44" s="261"/>
      <c r="S44" s="262"/>
      <c r="T44" s="89" t="str">
        <f t="shared" ca="1" si="14"/>
        <v/>
      </c>
      <c r="U44" s="90" t="str">
        <f t="shared" ca="1" si="15"/>
        <v/>
      </c>
      <c r="V44" s="91" t="str">
        <f t="shared" ca="1" si="16"/>
        <v/>
      </c>
      <c r="W44" s="92" t="str">
        <f t="shared" ca="1" si="17"/>
        <v/>
      </c>
      <c r="X44" s="72" t="str">
        <f t="shared" ca="1" si="18"/>
        <v/>
      </c>
      <c r="Y44" s="53"/>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30"/>
    </row>
    <row r="45" spans="1:255" ht="14.25" customHeight="1" x14ac:dyDescent="0.2">
      <c r="A45" s="93" t="str">
        <f ca="1">IF(OFFSET('Ordre des parties'!I32,0,INT((10-ABS($A$11))/2)*3)=0,"",OFFSET('Ordre des parties'!I32,0,INT((10-ABS($A$11))/2)*3))</f>
        <v/>
      </c>
      <c r="B45" s="94" t="str">
        <f ca="1">IF(OFFSET('Ordre des parties'!J32,0,INT((10-ABS($A$11))/2)*3)=0,"",OFFSET('Ordre des parties'!J32,0,INT((10-ABS($A$11))/2)*3))</f>
        <v/>
      </c>
      <c r="C45" s="95" t="str">
        <f t="shared" ca="1" si="12"/>
        <v/>
      </c>
      <c r="D45" s="96" t="str">
        <f t="shared" ca="1" si="12"/>
        <v/>
      </c>
      <c r="E45" s="97"/>
      <c r="F45" s="98"/>
      <c r="G45" s="97"/>
      <c r="H45" s="98"/>
      <c r="I45" s="97"/>
      <c r="J45" s="98"/>
      <c r="K45" s="97"/>
      <c r="L45" s="98"/>
      <c r="M45" s="97"/>
      <c r="N45" s="98"/>
      <c r="O45" s="248" t="str">
        <f t="shared" ca="1" si="13"/>
        <v/>
      </c>
      <c r="P45" s="249"/>
      <c r="Q45" s="249"/>
      <c r="R45" s="249"/>
      <c r="S45" s="250"/>
      <c r="T45" s="99" t="str">
        <f t="shared" ca="1" si="14"/>
        <v/>
      </c>
      <c r="U45" s="100" t="str">
        <f t="shared" ca="1" si="15"/>
        <v/>
      </c>
      <c r="V45" s="101" t="str">
        <f t="shared" ca="1" si="16"/>
        <v/>
      </c>
      <c r="W45" s="102" t="str">
        <f t="shared" ca="1" si="17"/>
        <v/>
      </c>
      <c r="X45" s="72" t="str">
        <f t="shared" ca="1" si="18"/>
        <v/>
      </c>
      <c r="Y45" s="53"/>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30"/>
    </row>
    <row r="46" spans="1:255" ht="14.25" customHeight="1" x14ac:dyDescent="0.2">
      <c r="A46" s="93" t="str">
        <f ca="1">IF(OFFSET('Ordre des parties'!I33,0,INT((10-ABS($A$11))/2)*3)=0,"",OFFSET('Ordre des parties'!I33,0,INT((10-ABS($A$11))/2)*3))</f>
        <v/>
      </c>
      <c r="B46" s="94" t="str">
        <f ca="1">IF(OFFSET('Ordre des parties'!J33,0,INT((10-ABS($A$11))/2)*3)=0,"",OFFSET('Ordre des parties'!J33,0,INT((10-ABS($A$11))/2)*3))</f>
        <v/>
      </c>
      <c r="C46" s="103" t="str">
        <f t="shared" ca="1" si="12"/>
        <v/>
      </c>
      <c r="D46" s="104" t="str">
        <f t="shared" ca="1" si="12"/>
        <v/>
      </c>
      <c r="E46" s="97"/>
      <c r="F46" s="98"/>
      <c r="G46" s="97"/>
      <c r="H46" s="98"/>
      <c r="I46" s="97"/>
      <c r="J46" s="98"/>
      <c r="K46" s="97"/>
      <c r="L46" s="98"/>
      <c r="M46" s="97"/>
      <c r="N46" s="98"/>
      <c r="O46" s="248" t="str">
        <f t="shared" ca="1" si="13"/>
        <v/>
      </c>
      <c r="P46" s="249"/>
      <c r="Q46" s="249"/>
      <c r="R46" s="249"/>
      <c r="S46" s="250"/>
      <c r="T46" s="99" t="str">
        <f t="shared" ca="1" si="14"/>
        <v/>
      </c>
      <c r="U46" s="100" t="str">
        <f t="shared" ca="1" si="15"/>
        <v/>
      </c>
      <c r="V46" s="101" t="str">
        <f t="shared" ca="1" si="16"/>
        <v/>
      </c>
      <c r="W46" s="102" t="str">
        <f t="shared" ca="1" si="17"/>
        <v/>
      </c>
      <c r="X46" s="72" t="str">
        <f t="shared" ca="1" si="18"/>
        <v/>
      </c>
      <c r="Y46" s="53"/>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30"/>
    </row>
    <row r="47" spans="1:255" ht="14.25" customHeight="1" x14ac:dyDescent="0.2">
      <c r="A47" s="93" t="str">
        <f ca="1">IF(OFFSET('Ordre des parties'!I34,0,INT((10-ABS($A$11))/2)*3)=0,"",OFFSET('Ordre des parties'!I34,0,INT((10-ABS($A$11))/2)*3))</f>
        <v/>
      </c>
      <c r="B47" s="94" t="str">
        <f ca="1">IF(OFFSET('Ordre des parties'!J34,0,INT((10-ABS($A$11))/2)*3)=0,"",OFFSET('Ordre des parties'!J34,0,INT((10-ABS($A$11))/2)*3))</f>
        <v/>
      </c>
      <c r="C47" s="103" t="str">
        <f t="shared" ca="1" si="12"/>
        <v/>
      </c>
      <c r="D47" s="104" t="str">
        <f t="shared" ca="1" si="12"/>
        <v/>
      </c>
      <c r="E47" s="97"/>
      <c r="F47" s="98"/>
      <c r="G47" s="97"/>
      <c r="H47" s="98"/>
      <c r="I47" s="97"/>
      <c r="J47" s="98"/>
      <c r="K47" s="97"/>
      <c r="L47" s="98"/>
      <c r="M47" s="97"/>
      <c r="N47" s="98"/>
      <c r="O47" s="248" t="str">
        <f t="shared" ca="1" si="13"/>
        <v/>
      </c>
      <c r="P47" s="249"/>
      <c r="Q47" s="249"/>
      <c r="R47" s="249"/>
      <c r="S47" s="250"/>
      <c r="T47" s="99" t="str">
        <f t="shared" ca="1" si="14"/>
        <v/>
      </c>
      <c r="U47" s="100" t="str">
        <f t="shared" ca="1" si="15"/>
        <v/>
      </c>
      <c r="V47" s="101" t="str">
        <f t="shared" ca="1" si="16"/>
        <v/>
      </c>
      <c r="W47" s="102" t="str">
        <f t="shared" ca="1" si="17"/>
        <v/>
      </c>
      <c r="X47" s="72" t="str">
        <f t="shared" ca="1" si="18"/>
        <v/>
      </c>
      <c r="Y47" s="53"/>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30"/>
    </row>
    <row r="48" spans="1:255" ht="14.25" customHeight="1" x14ac:dyDescent="0.2">
      <c r="A48" s="93" t="str">
        <f ca="1">IF(OFFSET('Ordre des parties'!I35,0,INT((10-ABS($A$11))/2)*3)=0,"",OFFSET('Ordre des parties'!I35,0,INT((10-ABS($A$11))/2)*3))</f>
        <v/>
      </c>
      <c r="B48" s="94" t="str">
        <f ca="1">IF(OFFSET('Ordre des parties'!J35,0,INT((10-ABS($A$11))/2)*3)=0,"",OFFSET('Ordre des parties'!J35,0,INT((10-ABS($A$11))/2)*3))</f>
        <v/>
      </c>
      <c r="C48" s="103" t="str">
        <f t="shared" ca="1" si="12"/>
        <v/>
      </c>
      <c r="D48" s="104" t="str">
        <f t="shared" ca="1" si="12"/>
        <v/>
      </c>
      <c r="E48" s="97"/>
      <c r="F48" s="98"/>
      <c r="G48" s="97"/>
      <c r="H48" s="98"/>
      <c r="I48" s="97"/>
      <c r="J48" s="98"/>
      <c r="K48" s="97"/>
      <c r="L48" s="98"/>
      <c r="M48" s="97"/>
      <c r="N48" s="98"/>
      <c r="O48" s="248" t="str">
        <f t="shared" ca="1" si="13"/>
        <v/>
      </c>
      <c r="P48" s="249"/>
      <c r="Q48" s="249"/>
      <c r="R48" s="249"/>
      <c r="S48" s="250"/>
      <c r="T48" s="99" t="str">
        <f t="shared" ca="1" si="14"/>
        <v/>
      </c>
      <c r="U48" s="100" t="str">
        <f t="shared" ca="1" si="15"/>
        <v/>
      </c>
      <c r="V48" s="101" t="str">
        <f t="shared" ca="1" si="16"/>
        <v/>
      </c>
      <c r="W48" s="102" t="str">
        <f t="shared" ca="1" si="17"/>
        <v/>
      </c>
      <c r="X48" s="72" t="str">
        <f t="shared" ca="1" si="18"/>
        <v/>
      </c>
      <c r="Y48" s="53"/>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30"/>
    </row>
    <row r="49" spans="1:255" ht="14.25" customHeight="1" x14ac:dyDescent="0.2">
      <c r="A49" s="93" t="str">
        <f ca="1">IF(OFFSET('Ordre des parties'!I36,0,INT((10-ABS($A$11))/2)*3)=0,"",OFFSET('Ordre des parties'!I36,0,INT((10-ABS($A$11))/2)*3))</f>
        <v/>
      </c>
      <c r="B49" s="94" t="str">
        <f ca="1">IF(OFFSET('Ordre des parties'!J36,0,INT((10-ABS($A$11))/2)*3)=0,"",OFFSET('Ordre des parties'!J36,0,INT((10-ABS($A$11))/2)*3))</f>
        <v/>
      </c>
      <c r="C49" s="103" t="str">
        <f t="shared" ca="1" si="12"/>
        <v/>
      </c>
      <c r="D49" s="104" t="str">
        <f t="shared" ca="1" si="12"/>
        <v/>
      </c>
      <c r="E49" s="97"/>
      <c r="F49" s="98"/>
      <c r="G49" s="97"/>
      <c r="H49" s="98"/>
      <c r="I49" s="97"/>
      <c r="J49" s="98"/>
      <c r="K49" s="97"/>
      <c r="L49" s="98"/>
      <c r="M49" s="97"/>
      <c r="N49" s="98"/>
      <c r="O49" s="248" t="str">
        <f t="shared" ca="1" si="13"/>
        <v/>
      </c>
      <c r="P49" s="249"/>
      <c r="Q49" s="249"/>
      <c r="R49" s="249"/>
      <c r="S49" s="250"/>
      <c r="T49" s="99" t="str">
        <f t="shared" ca="1" si="14"/>
        <v/>
      </c>
      <c r="U49" s="100" t="str">
        <f t="shared" ca="1" si="15"/>
        <v/>
      </c>
      <c r="V49" s="101" t="str">
        <f t="shared" ca="1" si="16"/>
        <v/>
      </c>
      <c r="W49" s="102" t="str">
        <f t="shared" ca="1" si="17"/>
        <v/>
      </c>
      <c r="X49" s="72" t="str">
        <f t="shared" ca="1" si="18"/>
        <v/>
      </c>
      <c r="Y49" s="53"/>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30"/>
    </row>
    <row r="50" spans="1:255" ht="14.25" customHeight="1" x14ac:dyDescent="0.2">
      <c r="A50" s="93" t="str">
        <f ca="1">IF(OFFSET('Ordre des parties'!I37,0,INT((10-ABS($A$11))/2)*3)=0,"",OFFSET('Ordre des parties'!I37,0,INT((10-ABS($A$11))/2)*3))</f>
        <v/>
      </c>
      <c r="B50" s="94" t="str">
        <f ca="1">IF(OFFSET('Ordre des parties'!J37,0,INT((10-ABS($A$11))/2)*3)=0,"",OFFSET('Ordre des parties'!J37,0,INT((10-ABS($A$11))/2)*3))</f>
        <v/>
      </c>
      <c r="C50" s="103" t="str">
        <f t="shared" ca="1" si="12"/>
        <v/>
      </c>
      <c r="D50" s="104" t="str">
        <f t="shared" ca="1" si="12"/>
        <v/>
      </c>
      <c r="E50" s="97"/>
      <c r="F50" s="98"/>
      <c r="G50" s="97"/>
      <c r="H50" s="98"/>
      <c r="I50" s="97"/>
      <c r="J50" s="98"/>
      <c r="K50" s="97"/>
      <c r="L50" s="98"/>
      <c r="M50" s="97"/>
      <c r="N50" s="98"/>
      <c r="O50" s="248" t="str">
        <f t="shared" ca="1" si="13"/>
        <v/>
      </c>
      <c r="P50" s="249"/>
      <c r="Q50" s="249"/>
      <c r="R50" s="249"/>
      <c r="S50" s="250"/>
      <c r="T50" s="99" t="str">
        <f t="shared" ca="1" si="14"/>
        <v/>
      </c>
      <c r="U50" s="100" t="str">
        <f t="shared" ca="1" si="15"/>
        <v/>
      </c>
      <c r="V50" s="101" t="str">
        <f t="shared" ca="1" si="16"/>
        <v/>
      </c>
      <c r="W50" s="102" t="str">
        <f t="shared" ca="1" si="17"/>
        <v/>
      </c>
      <c r="X50" s="72" t="str">
        <f t="shared" ca="1" si="18"/>
        <v/>
      </c>
      <c r="Y50" s="53"/>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30"/>
    </row>
    <row r="51" spans="1:255" ht="14.25" customHeight="1" x14ac:dyDescent="0.2">
      <c r="A51" s="93" t="str">
        <f ca="1">IF(OFFSET('Ordre des parties'!I38,0,INT((10-ABS($A$11))/2)*3)=0,"",OFFSET('Ordre des parties'!I38,0,INT((10-ABS($A$11))/2)*3))</f>
        <v/>
      </c>
      <c r="B51" s="94" t="str">
        <f ca="1">IF(OFFSET('Ordre des parties'!J38,0,INT((10-ABS($A$11))/2)*3)=0,"",OFFSET('Ordre des parties'!J38,0,INT((10-ABS($A$11))/2)*3))</f>
        <v/>
      </c>
      <c r="C51" s="103" t="str">
        <f t="shared" ca="1" si="12"/>
        <v/>
      </c>
      <c r="D51" s="104" t="str">
        <f t="shared" ca="1" si="12"/>
        <v/>
      </c>
      <c r="E51" s="97"/>
      <c r="F51" s="98"/>
      <c r="G51" s="97"/>
      <c r="H51" s="98"/>
      <c r="I51" s="97"/>
      <c r="J51" s="98"/>
      <c r="K51" s="97"/>
      <c r="L51" s="98"/>
      <c r="M51" s="97"/>
      <c r="N51" s="98"/>
      <c r="O51" s="248" t="str">
        <f t="shared" ca="1" si="13"/>
        <v/>
      </c>
      <c r="P51" s="249"/>
      <c r="Q51" s="249"/>
      <c r="R51" s="249"/>
      <c r="S51" s="250"/>
      <c r="T51" s="99" t="str">
        <f t="shared" ca="1" si="14"/>
        <v/>
      </c>
      <c r="U51" s="100" t="str">
        <f t="shared" ca="1" si="15"/>
        <v/>
      </c>
      <c r="V51" s="101" t="str">
        <f t="shared" ca="1" si="16"/>
        <v/>
      </c>
      <c r="W51" s="102" t="str">
        <f t="shared" ca="1" si="17"/>
        <v/>
      </c>
      <c r="X51" s="72" t="str">
        <f t="shared" ca="1" si="18"/>
        <v/>
      </c>
      <c r="Y51" s="53"/>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30"/>
    </row>
    <row r="52" spans="1:255" ht="14.25" customHeight="1" x14ac:dyDescent="0.2">
      <c r="A52" s="93" t="str">
        <f ca="1">IF(OFFSET('Ordre des parties'!I39,0,INT((10-ABS($A$11))/2)*3)=0,"",OFFSET('Ordre des parties'!I39,0,INT((10-ABS($A$11))/2)*3))</f>
        <v/>
      </c>
      <c r="B52" s="94" t="str">
        <f ca="1">IF(OFFSET('Ordre des parties'!J39,0,INT((10-ABS($A$11))/2)*3)=0,"",OFFSET('Ordre des parties'!J39,0,INT((10-ABS($A$11))/2)*3))</f>
        <v/>
      </c>
      <c r="C52" s="103" t="str">
        <f t="shared" ca="1" si="12"/>
        <v/>
      </c>
      <c r="D52" s="104" t="str">
        <f t="shared" ca="1" si="12"/>
        <v/>
      </c>
      <c r="E52" s="97"/>
      <c r="F52" s="98"/>
      <c r="G52" s="97"/>
      <c r="H52" s="98"/>
      <c r="I52" s="97"/>
      <c r="J52" s="98"/>
      <c r="K52" s="97"/>
      <c r="L52" s="98"/>
      <c r="M52" s="97"/>
      <c r="N52" s="98"/>
      <c r="O52" s="248" t="str">
        <f t="shared" ca="1" si="13"/>
        <v/>
      </c>
      <c r="P52" s="249"/>
      <c r="Q52" s="249"/>
      <c r="R52" s="249"/>
      <c r="S52" s="250"/>
      <c r="T52" s="99" t="str">
        <f t="shared" ca="1" si="14"/>
        <v/>
      </c>
      <c r="U52" s="100" t="str">
        <f t="shared" ca="1" si="15"/>
        <v/>
      </c>
      <c r="V52" s="101" t="str">
        <f t="shared" ca="1" si="16"/>
        <v/>
      </c>
      <c r="W52" s="102" t="str">
        <f t="shared" ca="1" si="17"/>
        <v/>
      </c>
      <c r="X52" s="72" t="str">
        <f t="shared" ca="1" si="18"/>
        <v/>
      </c>
      <c r="Y52" s="53"/>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30"/>
    </row>
    <row r="53" spans="1:255" ht="14.25" customHeight="1" x14ac:dyDescent="0.2">
      <c r="A53" s="93" t="str">
        <f ca="1">IF(OFFSET('Ordre des parties'!I40,0,INT((10-ABS($A$11))/2)*3)=0,"",OFFSET('Ordre des parties'!I40,0,INT((10-ABS($A$11))/2)*3))</f>
        <v/>
      </c>
      <c r="B53" s="94" t="str">
        <f ca="1">IF(OFFSET('Ordre des parties'!J40,0,INT((10-ABS($A$11))/2)*3)=0,"",OFFSET('Ordre des parties'!J40,0,INT((10-ABS($A$11))/2)*3))</f>
        <v/>
      </c>
      <c r="C53" s="103" t="str">
        <f t="shared" ca="1" si="12"/>
        <v/>
      </c>
      <c r="D53" s="104" t="str">
        <f t="shared" ca="1" si="12"/>
        <v/>
      </c>
      <c r="E53" s="97"/>
      <c r="F53" s="98"/>
      <c r="G53" s="97"/>
      <c r="H53" s="98"/>
      <c r="I53" s="97"/>
      <c r="J53" s="98"/>
      <c r="K53" s="97"/>
      <c r="L53" s="98"/>
      <c r="M53" s="97"/>
      <c r="N53" s="98"/>
      <c r="O53" s="248" t="str">
        <f t="shared" ca="1" si="13"/>
        <v/>
      </c>
      <c r="P53" s="249"/>
      <c r="Q53" s="249"/>
      <c r="R53" s="249"/>
      <c r="S53" s="250"/>
      <c r="T53" s="99" t="str">
        <f t="shared" ca="1" si="14"/>
        <v/>
      </c>
      <c r="U53" s="100" t="str">
        <f t="shared" ca="1" si="15"/>
        <v/>
      </c>
      <c r="V53" s="101" t="str">
        <f t="shared" ca="1" si="16"/>
        <v/>
      </c>
      <c r="W53" s="102" t="str">
        <f t="shared" ca="1" si="17"/>
        <v/>
      </c>
      <c r="X53" s="72" t="str">
        <f t="shared" ca="1" si="18"/>
        <v/>
      </c>
      <c r="Y53" s="53"/>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30"/>
    </row>
    <row r="54" spans="1:255" ht="14.25" customHeight="1" x14ac:dyDescent="0.2">
      <c r="A54" s="93" t="str">
        <f ca="1">IF(OFFSET('Ordre des parties'!I41,0,INT((10-ABS($A$11))/2)*3)=0,"",OFFSET('Ordre des parties'!I41,0,INT((10-ABS($A$11))/2)*3))</f>
        <v/>
      </c>
      <c r="B54" s="94" t="str">
        <f ca="1">IF(OFFSET('Ordre des parties'!J41,0,INT((10-ABS($A$11))/2)*3)=0,"",OFFSET('Ordre des parties'!J41,0,INT((10-ABS($A$11))/2)*3))</f>
        <v/>
      </c>
      <c r="C54" s="103" t="str">
        <f t="shared" ca="1" si="12"/>
        <v/>
      </c>
      <c r="D54" s="104" t="str">
        <f t="shared" ca="1" si="12"/>
        <v/>
      </c>
      <c r="E54" s="97"/>
      <c r="F54" s="98"/>
      <c r="G54" s="97"/>
      <c r="H54" s="98"/>
      <c r="I54" s="97"/>
      <c r="J54" s="98"/>
      <c r="K54" s="97"/>
      <c r="L54" s="98"/>
      <c r="M54" s="97"/>
      <c r="N54" s="98"/>
      <c r="O54" s="248" t="str">
        <f t="shared" ca="1" si="13"/>
        <v/>
      </c>
      <c r="P54" s="249"/>
      <c r="Q54" s="249"/>
      <c r="R54" s="249"/>
      <c r="S54" s="250"/>
      <c r="T54" s="99" t="str">
        <f t="shared" ca="1" si="14"/>
        <v/>
      </c>
      <c r="U54" s="100" t="str">
        <f t="shared" ca="1" si="15"/>
        <v/>
      </c>
      <c r="V54" s="101" t="str">
        <f t="shared" ca="1" si="16"/>
        <v/>
      </c>
      <c r="W54" s="102" t="str">
        <f t="shared" ca="1" si="17"/>
        <v/>
      </c>
      <c r="X54" s="72" t="str">
        <f t="shared" ca="1" si="18"/>
        <v/>
      </c>
      <c r="Y54" s="53"/>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30"/>
    </row>
    <row r="55" spans="1:255" ht="14.25" customHeight="1" x14ac:dyDescent="0.2">
      <c r="A55" s="93" t="str">
        <f ca="1">IF(OFFSET('Ordre des parties'!I42,0,INT((10-ABS($A$11))/2)*3)=0,"",OFFSET('Ordre des parties'!I42,0,INT((10-ABS($A$11))/2)*3))</f>
        <v/>
      </c>
      <c r="B55" s="94" t="str">
        <f ca="1">IF(OFFSET('Ordre des parties'!J42,0,INT((10-ABS($A$11))/2)*3)=0,"",OFFSET('Ordre des parties'!J42,0,INT((10-ABS($A$11))/2)*3))</f>
        <v/>
      </c>
      <c r="C55" s="103" t="str">
        <f t="shared" ca="1" si="12"/>
        <v/>
      </c>
      <c r="D55" s="104" t="str">
        <f t="shared" ca="1" si="12"/>
        <v/>
      </c>
      <c r="E55" s="97"/>
      <c r="F55" s="98"/>
      <c r="G55" s="97"/>
      <c r="H55" s="98"/>
      <c r="I55" s="97"/>
      <c r="J55" s="98"/>
      <c r="K55" s="97"/>
      <c r="L55" s="98"/>
      <c r="M55" s="97"/>
      <c r="N55" s="98"/>
      <c r="O55" s="248" t="str">
        <f t="shared" ca="1" si="13"/>
        <v/>
      </c>
      <c r="P55" s="249"/>
      <c r="Q55" s="249"/>
      <c r="R55" s="249"/>
      <c r="S55" s="250"/>
      <c r="T55" s="99" t="str">
        <f t="shared" ca="1" si="14"/>
        <v/>
      </c>
      <c r="U55" s="100" t="str">
        <f t="shared" ca="1" si="15"/>
        <v/>
      </c>
      <c r="V55" s="101" t="str">
        <f t="shared" ca="1" si="16"/>
        <v/>
      </c>
      <c r="W55" s="102" t="str">
        <f t="shared" ca="1" si="17"/>
        <v/>
      </c>
      <c r="X55" s="72" t="str">
        <f t="shared" ca="1" si="18"/>
        <v/>
      </c>
      <c r="Y55" s="53"/>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30"/>
    </row>
    <row r="56" spans="1:255" ht="14.25" customHeight="1" x14ac:dyDescent="0.2">
      <c r="A56" s="93" t="str">
        <f ca="1">IF(OFFSET('Ordre des parties'!I43,0,INT((10-ABS($A$11))/2)*3)=0,"",OFFSET('Ordre des parties'!I43,0,INT((10-ABS($A$11))/2)*3))</f>
        <v/>
      </c>
      <c r="B56" s="94" t="str">
        <f ca="1">IF(OFFSET('Ordre des parties'!J43,0,INT((10-ABS($A$11))/2)*3)=0,"",OFFSET('Ordre des parties'!J43,0,INT((10-ABS($A$11))/2)*3))</f>
        <v/>
      </c>
      <c r="C56" s="103" t="str">
        <f t="shared" ca="1" si="12"/>
        <v/>
      </c>
      <c r="D56" s="104" t="str">
        <f t="shared" ca="1" si="12"/>
        <v/>
      </c>
      <c r="E56" s="97"/>
      <c r="F56" s="98"/>
      <c r="G56" s="97"/>
      <c r="H56" s="98"/>
      <c r="I56" s="97"/>
      <c r="J56" s="98"/>
      <c r="K56" s="97"/>
      <c r="L56" s="98"/>
      <c r="M56" s="97"/>
      <c r="N56" s="98"/>
      <c r="O56" s="248" t="str">
        <f t="shared" ca="1" si="13"/>
        <v/>
      </c>
      <c r="P56" s="249"/>
      <c r="Q56" s="249"/>
      <c r="R56" s="249"/>
      <c r="S56" s="250"/>
      <c r="T56" s="99" t="str">
        <f t="shared" ca="1" si="14"/>
        <v/>
      </c>
      <c r="U56" s="100" t="str">
        <f t="shared" ca="1" si="15"/>
        <v/>
      </c>
      <c r="V56" s="101" t="str">
        <f t="shared" ca="1" si="16"/>
        <v/>
      </c>
      <c r="W56" s="102" t="str">
        <f t="shared" ca="1" si="17"/>
        <v/>
      </c>
      <c r="X56" s="72" t="str">
        <f t="shared" ca="1" si="18"/>
        <v/>
      </c>
      <c r="Y56" s="53"/>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30"/>
    </row>
    <row r="57" spans="1:255" ht="14.25" customHeight="1" x14ac:dyDescent="0.2">
      <c r="A57" s="93" t="str">
        <f ca="1">IF(OFFSET('Ordre des parties'!I44,0,INT((10-ABS($A$11))/2)*3)=0,"",OFFSET('Ordre des parties'!I44,0,INT((10-ABS($A$11))/2)*3))</f>
        <v/>
      </c>
      <c r="B57" s="94" t="str">
        <f ca="1">IF(OFFSET('Ordre des parties'!J44,0,INT((10-ABS($A$11))/2)*3)=0,"",OFFSET('Ordre des parties'!J44,0,INT((10-ABS($A$11))/2)*3))</f>
        <v/>
      </c>
      <c r="C57" s="103" t="str">
        <f t="shared" ca="1" si="12"/>
        <v/>
      </c>
      <c r="D57" s="104" t="str">
        <f t="shared" ca="1" si="12"/>
        <v/>
      </c>
      <c r="E57" s="97"/>
      <c r="F57" s="98"/>
      <c r="G57" s="97"/>
      <c r="H57" s="98"/>
      <c r="I57" s="97"/>
      <c r="J57" s="98"/>
      <c r="K57" s="97"/>
      <c r="L57" s="98"/>
      <c r="M57" s="97"/>
      <c r="N57" s="98"/>
      <c r="O57" s="248" t="str">
        <f t="shared" ca="1" si="13"/>
        <v/>
      </c>
      <c r="P57" s="249"/>
      <c r="Q57" s="249"/>
      <c r="R57" s="249"/>
      <c r="S57" s="250"/>
      <c r="T57" s="99" t="str">
        <f t="shared" ca="1" si="14"/>
        <v/>
      </c>
      <c r="U57" s="100" t="str">
        <f t="shared" ca="1" si="15"/>
        <v/>
      </c>
      <c r="V57" s="101" t="str">
        <f t="shared" ca="1" si="16"/>
        <v/>
      </c>
      <c r="W57" s="102" t="str">
        <f t="shared" ca="1" si="17"/>
        <v/>
      </c>
      <c r="X57" s="72" t="str">
        <f t="shared" ca="1" si="18"/>
        <v/>
      </c>
      <c r="Y57" s="53"/>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30"/>
    </row>
    <row r="58" spans="1:255" ht="14.25" customHeight="1" x14ac:dyDescent="0.2">
      <c r="A58" s="93" t="str">
        <f ca="1">IF(OFFSET('Ordre des parties'!I45,0,INT((10-ABS($A$11))/2)*3)=0,"",OFFSET('Ordre des parties'!I45,0,INT((10-ABS($A$11))/2)*3))</f>
        <v/>
      </c>
      <c r="B58" s="94" t="str">
        <f ca="1">IF(OFFSET('Ordre des parties'!J45,0,INT((10-ABS($A$11))/2)*3)=0,"",OFFSET('Ordre des parties'!J45,0,INT((10-ABS($A$11))/2)*3))</f>
        <v/>
      </c>
      <c r="C58" s="103" t="str">
        <f t="shared" ca="1" si="12"/>
        <v/>
      </c>
      <c r="D58" s="104" t="str">
        <f t="shared" ca="1" si="12"/>
        <v/>
      </c>
      <c r="E58" s="97"/>
      <c r="F58" s="98"/>
      <c r="G58" s="97"/>
      <c r="H58" s="98"/>
      <c r="I58" s="97"/>
      <c r="J58" s="98"/>
      <c r="K58" s="97"/>
      <c r="L58" s="98"/>
      <c r="M58" s="97"/>
      <c r="N58" s="98"/>
      <c r="O58" s="248" t="str">
        <f t="shared" ca="1" si="13"/>
        <v/>
      </c>
      <c r="P58" s="249"/>
      <c r="Q58" s="249"/>
      <c r="R58" s="249"/>
      <c r="S58" s="250"/>
      <c r="T58" s="99" t="str">
        <f t="shared" ca="1" si="14"/>
        <v/>
      </c>
      <c r="U58" s="100" t="str">
        <f t="shared" ca="1" si="15"/>
        <v/>
      </c>
      <c r="V58" s="101" t="str">
        <f t="shared" ca="1" si="16"/>
        <v/>
      </c>
      <c r="W58" s="102" t="str">
        <f t="shared" ca="1" si="17"/>
        <v/>
      </c>
      <c r="X58" s="72" t="str">
        <f t="shared" ca="1" si="18"/>
        <v/>
      </c>
      <c r="Y58" s="53"/>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30"/>
    </row>
    <row r="59" spans="1:255" ht="14.25" customHeight="1" x14ac:dyDescent="0.2">
      <c r="A59" s="93" t="str">
        <f ca="1">IF(OFFSET('Ordre des parties'!I46,0,INT((10-ABS($A$11))/2)*3)=0,"",OFFSET('Ordre des parties'!I46,0,INT((10-ABS($A$11))/2)*3))</f>
        <v/>
      </c>
      <c r="B59" s="94" t="str">
        <f ca="1">IF(OFFSET('Ordre des parties'!J46,0,INT((10-ABS($A$11))/2)*3)=0,"",OFFSET('Ordre des parties'!J46,0,INT((10-ABS($A$11))/2)*3))</f>
        <v/>
      </c>
      <c r="C59" s="103" t="str">
        <f t="shared" ca="1" si="12"/>
        <v/>
      </c>
      <c r="D59" s="104" t="str">
        <f t="shared" ca="1" si="12"/>
        <v/>
      </c>
      <c r="E59" s="97"/>
      <c r="F59" s="98"/>
      <c r="G59" s="97"/>
      <c r="H59" s="98"/>
      <c r="I59" s="97"/>
      <c r="J59" s="98"/>
      <c r="K59" s="97"/>
      <c r="L59" s="98"/>
      <c r="M59" s="97"/>
      <c r="N59" s="98"/>
      <c r="O59" s="248" t="str">
        <f t="shared" ca="1" si="13"/>
        <v/>
      </c>
      <c r="P59" s="249"/>
      <c r="Q59" s="249"/>
      <c r="R59" s="249"/>
      <c r="S59" s="250"/>
      <c r="T59" s="99" t="str">
        <f t="shared" ca="1" si="14"/>
        <v/>
      </c>
      <c r="U59" s="100" t="str">
        <f t="shared" ca="1" si="15"/>
        <v/>
      </c>
      <c r="V59" s="101" t="str">
        <f t="shared" ca="1" si="16"/>
        <v/>
      </c>
      <c r="W59" s="102" t="str">
        <f t="shared" ca="1" si="17"/>
        <v/>
      </c>
      <c r="X59" s="72" t="str">
        <f t="shared" ca="1" si="18"/>
        <v/>
      </c>
      <c r="Y59" s="53"/>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30"/>
    </row>
    <row r="60" spans="1:255" ht="14.25" customHeight="1" thickBot="1" x14ac:dyDescent="0.25">
      <c r="A60" s="105" t="str">
        <f ca="1">IF(OFFSET('Ordre des parties'!I47,0,INT((10-ABS($A$11))/2)*3)=0,"",OFFSET('Ordre des parties'!I47,0,INT((10-ABS($A$11))/2)*3))</f>
        <v/>
      </c>
      <c r="B60" s="106" t="str">
        <f ca="1">IF(OFFSET('Ordre des parties'!J47,0,INT((10-ABS($A$11))/2)*3)=0,"",OFFSET('Ordre des parties'!J47,0,INT((10-ABS($A$11))/2)*3))</f>
        <v/>
      </c>
      <c r="C60" s="107" t="str">
        <f t="shared" ca="1" si="12"/>
        <v/>
      </c>
      <c r="D60" s="108" t="str">
        <f t="shared" ca="1" si="12"/>
        <v/>
      </c>
      <c r="E60" s="109"/>
      <c r="F60" s="110"/>
      <c r="G60" s="109"/>
      <c r="H60" s="110"/>
      <c r="I60" s="109"/>
      <c r="J60" s="110"/>
      <c r="K60" s="109"/>
      <c r="L60" s="110"/>
      <c r="M60" s="109"/>
      <c r="N60" s="110"/>
      <c r="O60" s="243" t="str">
        <f t="shared" ca="1" si="13"/>
        <v/>
      </c>
      <c r="P60" s="244"/>
      <c r="Q60" s="244"/>
      <c r="R60" s="244"/>
      <c r="S60" s="245"/>
      <c r="T60" s="111" t="str">
        <f t="shared" ca="1" si="14"/>
        <v/>
      </c>
      <c r="U60" s="112" t="str">
        <f t="shared" ca="1" si="15"/>
        <v/>
      </c>
      <c r="V60" s="113" t="str">
        <f t="shared" ca="1" si="16"/>
        <v/>
      </c>
      <c r="W60" s="114" t="str">
        <f t="shared" ca="1" si="17"/>
        <v/>
      </c>
      <c r="X60" s="72" t="str">
        <f t="shared" ca="1" si="18"/>
        <v/>
      </c>
      <c r="Y60" s="53"/>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30"/>
    </row>
    <row r="61" spans="1:255" ht="8.4499999999999993" customHeight="1" thickTop="1" x14ac:dyDescent="0.2">
      <c r="A61" s="115"/>
      <c r="B61" s="116"/>
      <c r="C61" s="116"/>
      <c r="D61" s="116"/>
      <c r="E61" s="116"/>
      <c r="F61" s="116"/>
      <c r="G61" s="116"/>
      <c r="H61" s="116"/>
      <c r="I61" s="116"/>
      <c r="J61" s="116"/>
      <c r="K61" s="116"/>
      <c r="L61" s="116"/>
      <c r="M61" s="116"/>
      <c r="N61" s="116"/>
      <c r="O61" s="116"/>
      <c r="P61" s="116"/>
      <c r="Q61" s="116"/>
      <c r="R61" s="116"/>
      <c r="S61" s="116"/>
      <c r="T61" s="117"/>
      <c r="U61" s="117"/>
      <c r="V61" s="118"/>
      <c r="W61" s="118"/>
      <c r="X61" s="14"/>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30"/>
    </row>
    <row r="62" spans="1:255" ht="16.899999999999999" customHeight="1" thickBot="1" x14ac:dyDescent="0.25">
      <c r="A62" s="316" t="s">
        <v>18</v>
      </c>
      <c r="B62" s="317"/>
      <c r="C62" s="317"/>
      <c r="D62" s="119"/>
      <c r="E62" s="119"/>
      <c r="F62" s="119"/>
      <c r="G62" s="119"/>
      <c r="H62" s="119"/>
      <c r="I62" s="119"/>
      <c r="J62" s="119"/>
      <c r="K62" s="119"/>
      <c r="L62" s="119"/>
      <c r="M62" s="29"/>
      <c r="N62" s="119"/>
      <c r="O62" s="119"/>
      <c r="P62" s="120"/>
      <c r="Q62" s="119"/>
      <c r="R62" s="119"/>
      <c r="S62" s="120"/>
      <c r="T62" s="29"/>
      <c r="U62" s="12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30"/>
    </row>
    <row r="63" spans="1:255" ht="13.9" customHeight="1" thickBot="1" x14ac:dyDescent="0.25">
      <c r="A63" s="258" t="s">
        <v>19</v>
      </c>
      <c r="B63" s="259"/>
      <c r="C63" s="122" t="s">
        <v>15</v>
      </c>
      <c r="D63" s="122" t="s">
        <v>2</v>
      </c>
      <c r="E63" s="258" t="s">
        <v>3</v>
      </c>
      <c r="F63" s="259"/>
      <c r="G63" s="258" t="s">
        <v>20</v>
      </c>
      <c r="H63" s="259"/>
      <c r="I63" s="258" t="s">
        <v>21</v>
      </c>
      <c r="J63" s="259"/>
      <c r="K63" s="258" t="s">
        <v>22</v>
      </c>
      <c r="L63" s="259"/>
      <c r="M63" s="123"/>
      <c r="N63" s="246" t="s">
        <v>23</v>
      </c>
      <c r="O63" s="247"/>
      <c r="P63" s="124"/>
      <c r="Q63" s="239" t="s">
        <v>24</v>
      </c>
      <c r="R63" s="240"/>
      <c r="S63" s="125"/>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30"/>
    </row>
    <row r="64" spans="1:255" ht="13.15" customHeight="1" x14ac:dyDescent="0.2">
      <c r="A64" s="310">
        <v>1</v>
      </c>
      <c r="B64" s="267"/>
      <c r="C64" s="126" t="str">
        <f t="shared" ref="C64:E73" ca="1" si="19">INDEX(C$2:C$11,MATCH($A64,$U$2:$U$11,0),0)</f>
        <v>Heimann Lisa</v>
      </c>
      <c r="D64" s="126" t="str">
        <f t="shared" ca="1" si="19"/>
        <v>CTT Domdidier</v>
      </c>
      <c r="E64" s="256">
        <f t="shared" ca="1" si="19"/>
        <v>5</v>
      </c>
      <c r="F64" s="267"/>
      <c r="G64" s="256">
        <f t="shared" ref="G64:G73" ca="1" si="20">INDEX(M$2:M$11,MATCH($A64,$U$2:$U$11,0),0)</f>
        <v>0</v>
      </c>
      <c r="H64" s="267"/>
      <c r="I64" s="256">
        <f t="shared" ref="I64:I73" ca="1" si="21">INDEX(N$2:N$11,MATCH($A64,$U$2:$U$11,0),0)</f>
        <v>0</v>
      </c>
      <c r="J64" s="267"/>
      <c r="K64" s="256">
        <f t="shared" ref="K64:K73" ca="1" si="22">INDEX(P$2:P$11,MATCH($A64,$U$2:$U$11,0),0)</f>
        <v>0</v>
      </c>
      <c r="L64" s="257"/>
      <c r="M64" s="123"/>
      <c r="N64" s="241" t="str">
        <f t="shared" ref="N64:N73" ca="1" si="23">IF(OR(E64="",$V$7=""),"",IF(Q64="",10*($V$7-1)+A64-1,10*$V$7-1))</f>
        <v/>
      </c>
      <c r="O64" s="242"/>
      <c r="P64" s="124"/>
      <c r="Q64" s="237" t="str">
        <f t="shared" ref="Q64:Q73" ca="1" si="24">IF(INDEX(K$2:K$11,MATCH($A64,$U$2:$U$11,0),0)=0,"",INDEX(K$2:K$11,MATCH($A64,$U$2:$U$11,0),0))</f>
        <v/>
      </c>
      <c r="R64" s="238"/>
      <c r="S64" s="125"/>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30"/>
    </row>
    <row r="65" spans="1:255" ht="13.15" customHeight="1" x14ac:dyDescent="0.2">
      <c r="A65" s="276">
        <v>2</v>
      </c>
      <c r="B65" s="255"/>
      <c r="C65" s="127" t="str">
        <f t="shared" ca="1" si="19"/>
        <v>Sangaré William</v>
      </c>
      <c r="D65" s="127" t="str">
        <f t="shared" ca="1" si="19"/>
        <v>CTT Fribourg</v>
      </c>
      <c r="E65" s="253">
        <f t="shared" ca="1" si="19"/>
        <v>4</v>
      </c>
      <c r="F65" s="255"/>
      <c r="G65" s="253">
        <f t="shared" ca="1" si="20"/>
        <v>0</v>
      </c>
      <c r="H65" s="255"/>
      <c r="I65" s="253">
        <f t="shared" ca="1" si="21"/>
        <v>0</v>
      </c>
      <c r="J65" s="255"/>
      <c r="K65" s="253">
        <f t="shared" ca="1" si="22"/>
        <v>0</v>
      </c>
      <c r="L65" s="254"/>
      <c r="M65" s="123"/>
      <c r="N65" s="228" t="str">
        <f t="shared" ca="1" si="23"/>
        <v/>
      </c>
      <c r="O65" s="236"/>
      <c r="P65" s="124"/>
      <c r="Q65" s="230" t="str">
        <f t="shared" ca="1" si="24"/>
        <v/>
      </c>
      <c r="R65" s="231"/>
      <c r="S65" s="125"/>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30"/>
    </row>
    <row r="66" spans="1:255" ht="13.15" customHeight="1" x14ac:dyDescent="0.2">
      <c r="A66" s="276">
        <v>3</v>
      </c>
      <c r="B66" s="255"/>
      <c r="C66" s="127" t="str">
        <f t="shared" ca="1" si="19"/>
        <v>Hoyler Nathan</v>
      </c>
      <c r="D66" s="127" t="str">
        <f t="shared" ca="1" si="19"/>
        <v>CTT Rossens</v>
      </c>
      <c r="E66" s="253">
        <f t="shared" ca="1" si="19"/>
        <v>3</v>
      </c>
      <c r="F66" s="255"/>
      <c r="G66" s="253">
        <f t="shared" ca="1" si="20"/>
        <v>0</v>
      </c>
      <c r="H66" s="255"/>
      <c r="I66" s="253">
        <f t="shared" ca="1" si="21"/>
        <v>0</v>
      </c>
      <c r="J66" s="255"/>
      <c r="K66" s="253">
        <f t="shared" ca="1" si="22"/>
        <v>0</v>
      </c>
      <c r="L66" s="254"/>
      <c r="M66" s="123"/>
      <c r="N66" s="228" t="str">
        <f t="shared" ca="1" si="23"/>
        <v/>
      </c>
      <c r="O66" s="229"/>
      <c r="P66" s="124"/>
      <c r="Q66" s="230" t="str">
        <f t="shared" ca="1" si="24"/>
        <v/>
      </c>
      <c r="R66" s="231"/>
      <c r="S66" s="125"/>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30"/>
    </row>
    <row r="67" spans="1:255" ht="13.15" customHeight="1" x14ac:dyDescent="0.2">
      <c r="A67" s="276">
        <v>4</v>
      </c>
      <c r="B67" s="255"/>
      <c r="C67" s="127" t="str">
        <f t="shared" ca="1" si="19"/>
        <v>Sudan Noah</v>
      </c>
      <c r="D67" s="127" t="str">
        <f t="shared" ca="1" si="19"/>
        <v>CTT Rossens</v>
      </c>
      <c r="E67" s="253">
        <f t="shared" ca="1" si="19"/>
        <v>2</v>
      </c>
      <c r="F67" s="255"/>
      <c r="G67" s="253">
        <f t="shared" ca="1" si="20"/>
        <v>0</v>
      </c>
      <c r="H67" s="255"/>
      <c r="I67" s="253">
        <f t="shared" ca="1" si="21"/>
        <v>0</v>
      </c>
      <c r="J67" s="255"/>
      <c r="K67" s="253">
        <f t="shared" ca="1" si="22"/>
        <v>0</v>
      </c>
      <c r="L67" s="254"/>
      <c r="M67" s="123"/>
      <c r="N67" s="228" t="str">
        <f t="shared" ca="1" si="23"/>
        <v/>
      </c>
      <c r="O67" s="229"/>
      <c r="P67" s="124"/>
      <c r="Q67" s="230" t="str">
        <f t="shared" ca="1" si="24"/>
        <v/>
      </c>
      <c r="R67" s="231"/>
      <c r="S67" s="125"/>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30"/>
    </row>
    <row r="68" spans="1:255" ht="13.15" customHeight="1" x14ac:dyDescent="0.2">
      <c r="A68" s="276">
        <v>5</v>
      </c>
      <c r="B68" s="255"/>
      <c r="C68" s="127" t="str">
        <f t="shared" ca="1" si="19"/>
        <v>Charrière Lenny</v>
      </c>
      <c r="D68" s="127" t="str">
        <f t="shared" ca="1" si="19"/>
        <v>CTT Domdidier</v>
      </c>
      <c r="E68" s="253">
        <f t="shared" ca="1" si="19"/>
        <v>1</v>
      </c>
      <c r="F68" s="255"/>
      <c r="G68" s="253">
        <f t="shared" ca="1" si="20"/>
        <v>0</v>
      </c>
      <c r="H68" s="255"/>
      <c r="I68" s="253">
        <f t="shared" ca="1" si="21"/>
        <v>0</v>
      </c>
      <c r="J68" s="255"/>
      <c r="K68" s="253">
        <f t="shared" ca="1" si="22"/>
        <v>0</v>
      </c>
      <c r="L68" s="254"/>
      <c r="M68" s="123"/>
      <c r="N68" s="228" t="str">
        <f t="shared" ca="1" si="23"/>
        <v/>
      </c>
      <c r="O68" s="229"/>
      <c r="P68" s="124"/>
      <c r="Q68" s="230" t="str">
        <f t="shared" ca="1" si="24"/>
        <v/>
      </c>
      <c r="R68" s="231"/>
      <c r="S68" s="125"/>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30"/>
    </row>
    <row r="69" spans="1:255" ht="13.15" customHeight="1" x14ac:dyDescent="0.2">
      <c r="A69" s="276">
        <v>6</v>
      </c>
      <c r="B69" s="255"/>
      <c r="C69" s="127" t="str">
        <f t="shared" ca="1" si="19"/>
        <v>Grossrieder Melvin</v>
      </c>
      <c r="D69" s="127" t="str">
        <f t="shared" ca="1" si="19"/>
        <v>CTT Bulle</v>
      </c>
      <c r="E69" s="253">
        <f t="shared" ca="1" si="19"/>
        <v>0</v>
      </c>
      <c r="F69" s="255"/>
      <c r="G69" s="253">
        <f t="shared" ca="1" si="20"/>
        <v>0</v>
      </c>
      <c r="H69" s="255"/>
      <c r="I69" s="253">
        <f t="shared" ca="1" si="21"/>
        <v>0</v>
      </c>
      <c r="J69" s="255"/>
      <c r="K69" s="253">
        <f t="shared" ca="1" si="22"/>
        <v>0</v>
      </c>
      <c r="L69" s="254"/>
      <c r="M69" s="123"/>
      <c r="N69" s="228" t="str">
        <f t="shared" ca="1" si="23"/>
        <v/>
      </c>
      <c r="O69" s="229"/>
      <c r="P69" s="124"/>
      <c r="Q69" s="230" t="str">
        <f t="shared" ca="1" si="24"/>
        <v/>
      </c>
      <c r="R69" s="231"/>
      <c r="S69" s="125"/>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30"/>
    </row>
    <row r="70" spans="1:255" ht="13.15" customHeight="1" x14ac:dyDescent="0.2">
      <c r="A70" s="276">
        <v>7</v>
      </c>
      <c r="B70" s="255"/>
      <c r="C70" s="127" t="str">
        <f t="shared" ca="1" si="19"/>
        <v>N</v>
      </c>
      <c r="D70" s="127" t="str">
        <f t="shared" ca="1" si="19"/>
        <v/>
      </c>
      <c r="E70" s="253">
        <f t="shared" ca="1" si="19"/>
        <v>-0.5</v>
      </c>
      <c r="F70" s="255"/>
      <c r="G70" s="253">
        <f t="shared" ca="1" si="20"/>
        <v>0</v>
      </c>
      <c r="H70" s="255"/>
      <c r="I70" s="253">
        <f t="shared" ca="1" si="21"/>
        <v>0</v>
      </c>
      <c r="J70" s="255"/>
      <c r="K70" s="253">
        <f t="shared" ca="1" si="22"/>
        <v>0</v>
      </c>
      <c r="L70" s="254"/>
      <c r="M70" s="123"/>
      <c r="N70" s="228" t="str">
        <f t="shared" ca="1" si="23"/>
        <v/>
      </c>
      <c r="O70" s="229"/>
      <c r="P70" s="124"/>
      <c r="Q70" s="230" t="str">
        <f t="shared" ca="1" si="24"/>
        <v>N</v>
      </c>
      <c r="R70" s="231"/>
      <c r="S70" s="125"/>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30"/>
    </row>
    <row r="71" spans="1:255" ht="13.15" customHeight="1" x14ac:dyDescent="0.2">
      <c r="A71" s="276">
        <v>8</v>
      </c>
      <c r="B71" s="255"/>
      <c r="C71" s="127" t="str">
        <f t="shared" ca="1" si="19"/>
        <v>N</v>
      </c>
      <c r="D71" s="127" t="str">
        <f t="shared" ca="1" si="19"/>
        <v/>
      </c>
      <c r="E71" s="253">
        <f t="shared" ca="1" si="19"/>
        <v>-0.5</v>
      </c>
      <c r="F71" s="255"/>
      <c r="G71" s="253">
        <f t="shared" ca="1" si="20"/>
        <v>0</v>
      </c>
      <c r="H71" s="255"/>
      <c r="I71" s="253">
        <f t="shared" ca="1" si="21"/>
        <v>0</v>
      </c>
      <c r="J71" s="255"/>
      <c r="K71" s="253">
        <f t="shared" ca="1" si="22"/>
        <v>0</v>
      </c>
      <c r="L71" s="254"/>
      <c r="M71" s="123"/>
      <c r="N71" s="228" t="str">
        <f t="shared" ca="1" si="23"/>
        <v/>
      </c>
      <c r="O71" s="229"/>
      <c r="P71" s="124"/>
      <c r="Q71" s="230" t="str">
        <f t="shared" ca="1" si="24"/>
        <v>N</v>
      </c>
      <c r="R71" s="231"/>
      <c r="S71" s="125"/>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30"/>
    </row>
    <row r="72" spans="1:255" ht="13.15" customHeight="1" x14ac:dyDescent="0.2">
      <c r="A72" s="276">
        <v>9</v>
      </c>
      <c r="B72" s="255"/>
      <c r="C72" s="127" t="str">
        <f t="shared" ca="1" si="19"/>
        <v>N</v>
      </c>
      <c r="D72" s="127" t="str">
        <f t="shared" ca="1" si="19"/>
        <v/>
      </c>
      <c r="E72" s="253">
        <f t="shared" ca="1" si="19"/>
        <v>-0.5</v>
      </c>
      <c r="F72" s="255"/>
      <c r="G72" s="253">
        <f t="shared" ca="1" si="20"/>
        <v>0</v>
      </c>
      <c r="H72" s="255"/>
      <c r="I72" s="253">
        <f t="shared" ca="1" si="21"/>
        <v>0</v>
      </c>
      <c r="J72" s="255"/>
      <c r="K72" s="253">
        <f t="shared" ca="1" si="22"/>
        <v>0</v>
      </c>
      <c r="L72" s="254"/>
      <c r="M72" s="123"/>
      <c r="N72" s="228" t="str">
        <f t="shared" ca="1" si="23"/>
        <v/>
      </c>
      <c r="O72" s="229"/>
      <c r="P72" s="124"/>
      <c r="Q72" s="230" t="str">
        <f t="shared" ca="1" si="24"/>
        <v>N</v>
      </c>
      <c r="R72" s="231"/>
      <c r="S72" s="125"/>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30"/>
    </row>
    <row r="73" spans="1:255" ht="13.15" customHeight="1" thickBot="1" x14ac:dyDescent="0.25">
      <c r="A73" s="275">
        <v>10</v>
      </c>
      <c r="B73" s="263"/>
      <c r="C73" s="128" t="str">
        <f t="shared" ca="1" si="19"/>
        <v>N</v>
      </c>
      <c r="D73" s="128" t="str">
        <f t="shared" ca="1" si="19"/>
        <v/>
      </c>
      <c r="E73" s="251">
        <f t="shared" ca="1" si="19"/>
        <v>-0.5</v>
      </c>
      <c r="F73" s="263"/>
      <c r="G73" s="251">
        <f t="shared" ca="1" si="20"/>
        <v>0</v>
      </c>
      <c r="H73" s="263"/>
      <c r="I73" s="251">
        <f t="shared" ca="1" si="21"/>
        <v>0</v>
      </c>
      <c r="J73" s="263"/>
      <c r="K73" s="251">
        <f t="shared" ca="1" si="22"/>
        <v>0</v>
      </c>
      <c r="L73" s="252"/>
      <c r="M73" s="129"/>
      <c r="N73" s="232" t="str">
        <f t="shared" ca="1" si="23"/>
        <v/>
      </c>
      <c r="O73" s="233"/>
      <c r="P73" s="130"/>
      <c r="Q73" s="234" t="str">
        <f t="shared" ca="1" si="24"/>
        <v>N</v>
      </c>
      <c r="R73" s="235"/>
      <c r="S73" s="131"/>
      <c r="T73" s="132"/>
      <c r="U73" s="132"/>
      <c r="V73" s="132"/>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30"/>
    </row>
    <row r="74" spans="1:255" ht="13.9" customHeight="1" x14ac:dyDescent="0.2">
      <c r="A74" s="271" t="s">
        <v>25</v>
      </c>
      <c r="B74" s="272"/>
      <c r="C74" s="272"/>
      <c r="D74" s="272"/>
      <c r="E74" s="272"/>
      <c r="F74" s="272"/>
      <c r="G74" s="272"/>
      <c r="H74" s="272"/>
      <c r="I74" s="272"/>
      <c r="J74" s="272"/>
      <c r="K74" s="272"/>
      <c r="L74" s="272"/>
      <c r="M74" s="273"/>
      <c r="N74" s="272"/>
      <c r="O74" s="272"/>
      <c r="P74" s="273"/>
      <c r="Q74" s="272"/>
      <c r="R74" s="272"/>
      <c r="S74" s="273"/>
      <c r="T74" s="273"/>
      <c r="U74" s="273"/>
      <c r="V74" s="274"/>
      <c r="W74" s="133"/>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134"/>
    </row>
  </sheetData>
  <mergeCells count="198">
    <mergeCell ref="Q73:R73"/>
    <mergeCell ref="A74:V74"/>
    <mergeCell ref="A73:B73"/>
    <mergeCell ref="E73:F73"/>
    <mergeCell ref="G73:H73"/>
    <mergeCell ref="I73:J73"/>
    <mergeCell ref="K73:L73"/>
    <mergeCell ref="N73:O73"/>
    <mergeCell ref="Q71:R71"/>
    <mergeCell ref="A72:B72"/>
    <mergeCell ref="E72:F72"/>
    <mergeCell ref="G72:H72"/>
    <mergeCell ref="I72:J72"/>
    <mergeCell ref="K72:L72"/>
    <mergeCell ref="N72:O72"/>
    <mergeCell ref="Q72:R72"/>
    <mergeCell ref="A71:B71"/>
    <mergeCell ref="E71:F71"/>
    <mergeCell ref="G71:H71"/>
    <mergeCell ref="I71:J71"/>
    <mergeCell ref="K71:L71"/>
    <mergeCell ref="N71:O71"/>
    <mergeCell ref="Q69:R69"/>
    <mergeCell ref="A70:B70"/>
    <mergeCell ref="E70:F70"/>
    <mergeCell ref="G70:H70"/>
    <mergeCell ref="I70:J70"/>
    <mergeCell ref="K70:L70"/>
    <mergeCell ref="N70:O70"/>
    <mergeCell ref="Q70:R70"/>
    <mergeCell ref="A69:B69"/>
    <mergeCell ref="E69:F69"/>
    <mergeCell ref="G69:H69"/>
    <mergeCell ref="I69:J69"/>
    <mergeCell ref="K69:L69"/>
    <mergeCell ref="N69:O69"/>
    <mergeCell ref="Q67:R67"/>
    <mergeCell ref="A68:B68"/>
    <mergeCell ref="E68:F68"/>
    <mergeCell ref="G68:H68"/>
    <mergeCell ref="I68:J68"/>
    <mergeCell ref="K68:L68"/>
    <mergeCell ref="N68:O68"/>
    <mergeCell ref="Q68:R68"/>
    <mergeCell ref="A67:B67"/>
    <mergeCell ref="E67:F67"/>
    <mergeCell ref="G67:H67"/>
    <mergeCell ref="I67:J67"/>
    <mergeCell ref="K67:L67"/>
    <mergeCell ref="N67:O67"/>
    <mergeCell ref="Q65:R65"/>
    <mergeCell ref="A66:B66"/>
    <mergeCell ref="E66:F66"/>
    <mergeCell ref="G66:H66"/>
    <mergeCell ref="I66:J66"/>
    <mergeCell ref="K66:L66"/>
    <mergeCell ref="N66:O66"/>
    <mergeCell ref="Q66:R66"/>
    <mergeCell ref="A65:B65"/>
    <mergeCell ref="E65:F65"/>
    <mergeCell ref="G65:H65"/>
    <mergeCell ref="I65:J65"/>
    <mergeCell ref="K65:L65"/>
    <mergeCell ref="N65:O65"/>
    <mergeCell ref="N63:O63"/>
    <mergeCell ref="Q63:R63"/>
    <mergeCell ref="A64:B64"/>
    <mergeCell ref="E64:F64"/>
    <mergeCell ref="G64:H64"/>
    <mergeCell ref="I64:J64"/>
    <mergeCell ref="K64:L64"/>
    <mergeCell ref="N64:O64"/>
    <mergeCell ref="Q64:R64"/>
    <mergeCell ref="A62:C62"/>
    <mergeCell ref="A63:B63"/>
    <mergeCell ref="E63:F63"/>
    <mergeCell ref="G63:H63"/>
    <mergeCell ref="I63:J63"/>
    <mergeCell ref="K63:L63"/>
    <mergeCell ref="O55:S55"/>
    <mergeCell ref="O56:S56"/>
    <mergeCell ref="O57:S57"/>
    <mergeCell ref="O58:S58"/>
    <mergeCell ref="O59:S59"/>
    <mergeCell ref="O60:S60"/>
    <mergeCell ref="O49:S49"/>
    <mergeCell ref="O50:S50"/>
    <mergeCell ref="O51:S51"/>
    <mergeCell ref="O52:S52"/>
    <mergeCell ref="O53:S53"/>
    <mergeCell ref="O54:S54"/>
    <mergeCell ref="O43:S43"/>
    <mergeCell ref="O44:S44"/>
    <mergeCell ref="O45:S45"/>
    <mergeCell ref="O46:S46"/>
    <mergeCell ref="O47:S47"/>
    <mergeCell ref="O48:S48"/>
    <mergeCell ref="O37:S37"/>
    <mergeCell ref="O38:S38"/>
    <mergeCell ref="O39:S39"/>
    <mergeCell ref="O40:S40"/>
    <mergeCell ref="O41:S41"/>
    <mergeCell ref="O42:S42"/>
    <mergeCell ref="O31:S31"/>
    <mergeCell ref="O32:S32"/>
    <mergeCell ref="O33:S33"/>
    <mergeCell ref="O34:S34"/>
    <mergeCell ref="O35:S35"/>
    <mergeCell ref="O36:S36"/>
    <mergeCell ref="O25:S25"/>
    <mergeCell ref="O26:S26"/>
    <mergeCell ref="O27:S27"/>
    <mergeCell ref="O28:S28"/>
    <mergeCell ref="O29:S29"/>
    <mergeCell ref="O30:S30"/>
    <mergeCell ref="O19:S19"/>
    <mergeCell ref="O20:S20"/>
    <mergeCell ref="O21:S21"/>
    <mergeCell ref="O22:S22"/>
    <mergeCell ref="O23:S23"/>
    <mergeCell ref="O24:S24"/>
    <mergeCell ref="O15:S15"/>
    <mergeCell ref="T15:U15"/>
    <mergeCell ref="V15:W15"/>
    <mergeCell ref="O16:S16"/>
    <mergeCell ref="O17:S17"/>
    <mergeCell ref="O18:S18"/>
    <mergeCell ref="A15:B15"/>
    <mergeCell ref="E15:F15"/>
    <mergeCell ref="G15:H15"/>
    <mergeCell ref="I15:J15"/>
    <mergeCell ref="K15:L15"/>
    <mergeCell ref="M15:N15"/>
    <mergeCell ref="E11:F11"/>
    <mergeCell ref="G11:H11"/>
    <mergeCell ref="I11:J11"/>
    <mergeCell ref="N11:O11"/>
    <mergeCell ref="P11:Q11"/>
    <mergeCell ref="V11:X11"/>
    <mergeCell ref="E10:F10"/>
    <mergeCell ref="G10:H10"/>
    <mergeCell ref="I10:J10"/>
    <mergeCell ref="N10:O10"/>
    <mergeCell ref="P10:Q10"/>
    <mergeCell ref="V10:X10"/>
    <mergeCell ref="E9:F9"/>
    <mergeCell ref="G9:H9"/>
    <mergeCell ref="I9:J9"/>
    <mergeCell ref="N9:O9"/>
    <mergeCell ref="P9:Q9"/>
    <mergeCell ref="V9:X9"/>
    <mergeCell ref="E8:F8"/>
    <mergeCell ref="G8:H8"/>
    <mergeCell ref="I8:J8"/>
    <mergeCell ref="N8:O8"/>
    <mergeCell ref="P8:Q8"/>
    <mergeCell ref="V8:X8"/>
    <mergeCell ref="E7:F7"/>
    <mergeCell ref="G7:H7"/>
    <mergeCell ref="I7:J7"/>
    <mergeCell ref="N7:O7"/>
    <mergeCell ref="P7:Q7"/>
    <mergeCell ref="V7:X7"/>
    <mergeCell ref="E6:F6"/>
    <mergeCell ref="G6:H6"/>
    <mergeCell ref="I6:J6"/>
    <mergeCell ref="N6:O6"/>
    <mergeCell ref="P6:Q6"/>
    <mergeCell ref="V6:X6"/>
    <mergeCell ref="E5:F5"/>
    <mergeCell ref="G5:H5"/>
    <mergeCell ref="I5:J5"/>
    <mergeCell ref="N5:O5"/>
    <mergeCell ref="P5:Q5"/>
    <mergeCell ref="V5:X5"/>
    <mergeCell ref="E4:F4"/>
    <mergeCell ref="G4:H4"/>
    <mergeCell ref="I4:J4"/>
    <mergeCell ref="N4:O4"/>
    <mergeCell ref="P4:Q4"/>
    <mergeCell ref="V4:X4"/>
    <mergeCell ref="V2:X2"/>
    <mergeCell ref="E3:F3"/>
    <mergeCell ref="G3:H3"/>
    <mergeCell ref="I3:J3"/>
    <mergeCell ref="N3:O3"/>
    <mergeCell ref="P3:Q3"/>
    <mergeCell ref="V3:X3"/>
    <mergeCell ref="E1:F1"/>
    <mergeCell ref="G1:J1"/>
    <mergeCell ref="N1:O1"/>
    <mergeCell ref="P1:Q1"/>
    <mergeCell ref="V1:X1"/>
    <mergeCell ref="E2:F2"/>
    <mergeCell ref="G2:H2"/>
    <mergeCell ref="I2:J2"/>
    <mergeCell ref="N2:O2"/>
    <mergeCell ref="P2:Q2"/>
  </mergeCells>
  <conditionalFormatting sqref="L2:L11">
    <cfRule type="cellIs" dxfId="0" priority="1" stopIfTrue="1" operator="greaterThan">
      <formula>0</formula>
    </cfRule>
  </conditionalFormatting>
  <pageMargins left="0.23622000000000001" right="0.23622000000000001" top="0.748031" bottom="0.35433100000000001" header="0.31496099999999999" footer="0.23622000000000001"/>
  <pageSetup orientation="portrait"/>
  <headerFooter>
    <oddHeader>&amp;C&amp;"Arial,Regular"&amp;20&amp;U&amp;K000000Tournoi de classement AVVF</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8"/>
  <sheetViews>
    <sheetView showGridLines="0" workbookViewId="0">
      <selection sqref="A1:C1"/>
    </sheetView>
  </sheetViews>
  <sheetFormatPr baseColWidth="10" defaultColWidth="10.85546875" defaultRowHeight="12.75" customHeight="1" x14ac:dyDescent="0.2"/>
  <cols>
    <col min="1" max="1" width="5.7109375" style="135" customWidth="1"/>
    <col min="2" max="2" width="23" style="135" customWidth="1"/>
    <col min="3" max="3" width="63.140625" style="135" customWidth="1"/>
    <col min="4" max="256" width="10.85546875" style="135" customWidth="1"/>
  </cols>
  <sheetData>
    <row r="1" spans="1:5" ht="51.75" customHeight="1" x14ac:dyDescent="0.2">
      <c r="A1" s="323" t="s">
        <v>29</v>
      </c>
      <c r="B1" s="324"/>
      <c r="C1" s="324"/>
      <c r="D1" s="136"/>
      <c r="E1" s="136"/>
    </row>
    <row r="2" spans="1:5" ht="12.75" customHeight="1" x14ac:dyDescent="0.2">
      <c r="A2" s="137"/>
      <c r="B2" s="138"/>
      <c r="C2" s="139"/>
      <c r="D2" s="136"/>
      <c r="E2" s="136"/>
    </row>
    <row r="3" spans="1:5" ht="51" customHeight="1" x14ac:dyDescent="0.2">
      <c r="A3" s="140">
        <v>1</v>
      </c>
      <c r="B3" s="141" t="s">
        <v>30</v>
      </c>
      <c r="C3" s="142" t="s">
        <v>31</v>
      </c>
      <c r="D3" s="136"/>
      <c r="E3" s="136"/>
    </row>
    <row r="4" spans="1:5" ht="12.75" customHeight="1" x14ac:dyDescent="0.2">
      <c r="A4" s="143"/>
      <c r="B4" s="144"/>
      <c r="C4" s="145"/>
      <c r="D4" s="136"/>
      <c r="E4" s="136"/>
    </row>
    <row r="5" spans="1:5" ht="25.5" customHeight="1" x14ac:dyDescent="0.2">
      <c r="A5" s="140">
        <v>2</v>
      </c>
      <c r="B5" s="141" t="s">
        <v>32</v>
      </c>
      <c r="C5" s="142" t="s">
        <v>33</v>
      </c>
      <c r="D5" s="136"/>
      <c r="E5" s="136"/>
    </row>
    <row r="6" spans="1:5" ht="12.75" customHeight="1" x14ac:dyDescent="0.2">
      <c r="A6" s="143"/>
      <c r="B6" s="144"/>
      <c r="C6" s="145"/>
      <c r="D6" s="136"/>
      <c r="E6" s="136"/>
    </row>
    <row r="7" spans="1:5" ht="51" customHeight="1" x14ac:dyDescent="0.2">
      <c r="A7" s="140">
        <v>3</v>
      </c>
      <c r="B7" s="141" t="s">
        <v>34</v>
      </c>
      <c r="C7" s="142" t="s">
        <v>35</v>
      </c>
      <c r="D7" s="136"/>
      <c r="E7" s="136"/>
    </row>
    <row r="8" spans="1:5" ht="12.75" customHeight="1" x14ac:dyDescent="0.2">
      <c r="A8" s="143"/>
      <c r="B8" s="144"/>
      <c r="C8" s="145"/>
      <c r="D8" s="136"/>
      <c r="E8" s="136"/>
    </row>
    <row r="9" spans="1:5" ht="38.25" customHeight="1" x14ac:dyDescent="0.2">
      <c r="A9" s="140">
        <v>4</v>
      </c>
      <c r="B9" s="141" t="s">
        <v>36</v>
      </c>
      <c r="C9" s="142" t="s">
        <v>37</v>
      </c>
      <c r="D9" s="136"/>
      <c r="E9" s="136"/>
    </row>
    <row r="10" spans="1:5" ht="12.75" customHeight="1" x14ac:dyDescent="0.2">
      <c r="A10" s="143"/>
      <c r="B10" s="144"/>
      <c r="C10" s="145"/>
      <c r="D10" s="136"/>
      <c r="E10" s="136"/>
    </row>
    <row r="11" spans="1:5" ht="51" customHeight="1" x14ac:dyDescent="0.2">
      <c r="A11" s="140">
        <v>5</v>
      </c>
      <c r="B11" s="141" t="s">
        <v>38</v>
      </c>
      <c r="C11" s="142" t="s">
        <v>39</v>
      </c>
      <c r="D11" s="136"/>
      <c r="E11" s="136"/>
    </row>
    <row r="12" spans="1:5" ht="12.75" customHeight="1" x14ac:dyDescent="0.2">
      <c r="A12" s="143"/>
      <c r="B12" s="144"/>
      <c r="C12" s="145"/>
      <c r="D12" s="136"/>
      <c r="E12" s="136"/>
    </row>
    <row r="13" spans="1:5" ht="89.25" customHeight="1" x14ac:dyDescent="0.2">
      <c r="A13" s="140">
        <v>6</v>
      </c>
      <c r="B13" s="146" t="s">
        <v>40</v>
      </c>
      <c r="C13" s="142" t="s">
        <v>41</v>
      </c>
      <c r="D13" s="136"/>
      <c r="E13" s="136"/>
    </row>
    <row r="14" spans="1:5" ht="12.75" customHeight="1" x14ac:dyDescent="0.2">
      <c r="A14" s="143"/>
      <c r="B14" s="136"/>
      <c r="C14" s="147"/>
      <c r="D14" s="136"/>
      <c r="E14" s="136"/>
    </row>
    <row r="15" spans="1:5" ht="51" customHeight="1" x14ac:dyDescent="0.2">
      <c r="A15" s="140">
        <v>7</v>
      </c>
      <c r="B15" s="148" t="s">
        <v>42</v>
      </c>
      <c r="C15" s="149" t="s">
        <v>43</v>
      </c>
      <c r="D15" s="150"/>
      <c r="E15" s="136"/>
    </row>
    <row r="16" spans="1:5" ht="12.75" customHeight="1" x14ac:dyDescent="0.2">
      <c r="A16" s="143"/>
      <c r="B16" s="144"/>
      <c r="C16" s="151"/>
      <c r="D16" s="136"/>
      <c r="E16" s="136"/>
    </row>
    <row r="17" spans="1:5" ht="38.25" customHeight="1" x14ac:dyDescent="0.2">
      <c r="A17" s="140">
        <v>8</v>
      </c>
      <c r="B17" s="141" t="s">
        <v>44</v>
      </c>
      <c r="C17" s="142" t="s">
        <v>45</v>
      </c>
      <c r="D17" s="136"/>
      <c r="E17" s="136"/>
    </row>
    <row r="18" spans="1:5" ht="12.75" customHeight="1" x14ac:dyDescent="0.2">
      <c r="A18" s="143"/>
      <c r="B18" s="144"/>
      <c r="C18" s="145"/>
      <c r="D18" s="136"/>
      <c r="E18" s="136"/>
    </row>
    <row r="19" spans="1:5" ht="13.7" customHeight="1" x14ac:dyDescent="0.2">
      <c r="A19" s="140">
        <v>9</v>
      </c>
      <c r="B19" s="141" t="s">
        <v>46</v>
      </c>
      <c r="C19" s="142" t="s">
        <v>47</v>
      </c>
      <c r="D19" s="136"/>
      <c r="E19" s="136"/>
    </row>
    <row r="20" spans="1:5" ht="13.7" customHeight="1" x14ac:dyDescent="0.2">
      <c r="A20" s="143"/>
      <c r="B20" s="144"/>
      <c r="C20" s="142" t="s">
        <v>48</v>
      </c>
      <c r="D20" s="136"/>
      <c r="E20" s="136"/>
    </row>
    <row r="21" spans="1:5" ht="13.7" customHeight="1" x14ac:dyDescent="0.2">
      <c r="A21" s="143"/>
      <c r="B21" s="144"/>
      <c r="C21" s="142" t="s">
        <v>49</v>
      </c>
      <c r="D21" s="136"/>
      <c r="E21" s="136"/>
    </row>
    <row r="22" spans="1:5" ht="13.7" customHeight="1" x14ac:dyDescent="0.2">
      <c r="A22" s="137"/>
      <c r="B22" s="136"/>
      <c r="C22" s="152" t="s">
        <v>50</v>
      </c>
      <c r="D22" s="136"/>
      <c r="E22" s="136"/>
    </row>
    <row r="23" spans="1:5" ht="12.75" customHeight="1" x14ac:dyDescent="0.2">
      <c r="A23" s="137"/>
      <c r="B23" s="136"/>
      <c r="C23" s="153" t="s">
        <v>51</v>
      </c>
      <c r="D23" s="136"/>
      <c r="E23" s="136"/>
    </row>
    <row r="24" spans="1:5" ht="12.75" customHeight="1" x14ac:dyDescent="0.2">
      <c r="A24" s="136"/>
      <c r="B24" s="136"/>
      <c r="C24" s="153" t="s">
        <v>52</v>
      </c>
      <c r="D24" s="136"/>
      <c r="E24" s="136"/>
    </row>
    <row r="25" spans="1:5" ht="12.75" customHeight="1" x14ac:dyDescent="0.2">
      <c r="A25" s="136"/>
      <c r="B25" s="136"/>
      <c r="C25" s="153" t="s">
        <v>53</v>
      </c>
      <c r="D25" s="136"/>
      <c r="E25" s="136"/>
    </row>
    <row r="26" spans="1:5" ht="12.75" customHeight="1" x14ac:dyDescent="0.2">
      <c r="A26" s="136"/>
      <c r="B26" s="136"/>
      <c r="C26" s="153" t="s">
        <v>54</v>
      </c>
      <c r="D26" s="136"/>
      <c r="E26" s="136"/>
    </row>
    <row r="27" spans="1:5" ht="12.75" customHeight="1" x14ac:dyDescent="0.2">
      <c r="A27" s="136"/>
      <c r="B27" s="136"/>
      <c r="C27" s="153" t="s">
        <v>55</v>
      </c>
      <c r="D27" s="136"/>
      <c r="E27" s="136"/>
    </row>
    <row r="28" spans="1:5" ht="12.75" customHeight="1" x14ac:dyDescent="0.2">
      <c r="A28" s="136"/>
      <c r="B28" s="136"/>
      <c r="C28" s="153" t="s">
        <v>56</v>
      </c>
      <c r="D28" s="136"/>
      <c r="E28" s="136"/>
    </row>
    <row r="29" spans="1:5" ht="12.75" customHeight="1" x14ac:dyDescent="0.2">
      <c r="A29" s="136"/>
      <c r="B29" s="136"/>
      <c r="C29" s="153" t="s">
        <v>57</v>
      </c>
      <c r="D29" s="136"/>
      <c r="E29" s="136"/>
    </row>
    <row r="30" spans="1:5" ht="12.75" customHeight="1" x14ac:dyDescent="0.2">
      <c r="A30" s="136"/>
      <c r="B30" s="136"/>
      <c r="C30" s="153" t="s">
        <v>58</v>
      </c>
      <c r="D30" s="136"/>
      <c r="E30" s="136"/>
    </row>
    <row r="31" spans="1:5" ht="12.75" customHeight="1" x14ac:dyDescent="0.2">
      <c r="A31" s="136"/>
      <c r="B31" s="136"/>
      <c r="C31" s="153" t="s">
        <v>59</v>
      </c>
      <c r="D31" s="136"/>
      <c r="E31" s="136"/>
    </row>
    <row r="32" spans="1:5" ht="12.75" customHeight="1" x14ac:dyDescent="0.2">
      <c r="A32" s="136"/>
      <c r="B32" s="136"/>
      <c r="C32" s="153" t="s">
        <v>60</v>
      </c>
      <c r="D32" s="136"/>
      <c r="E32" s="136"/>
    </row>
    <row r="33" spans="1:5" ht="12.75" customHeight="1" x14ac:dyDescent="0.2">
      <c r="A33" s="136"/>
      <c r="B33" s="136"/>
      <c r="C33" s="153" t="s">
        <v>61</v>
      </c>
      <c r="D33" s="136"/>
      <c r="E33" s="136"/>
    </row>
    <row r="34" spans="1:5" ht="12.75" customHeight="1" x14ac:dyDescent="0.2">
      <c r="A34" s="136"/>
      <c r="B34" s="136"/>
      <c r="C34" s="153" t="s">
        <v>62</v>
      </c>
      <c r="D34" s="136"/>
      <c r="E34" s="136"/>
    </row>
    <row r="35" spans="1:5" ht="12.75" customHeight="1" x14ac:dyDescent="0.2">
      <c r="A35" s="136"/>
      <c r="B35" s="136"/>
      <c r="C35" s="153" t="s">
        <v>63</v>
      </c>
      <c r="D35" s="136"/>
      <c r="E35" s="136"/>
    </row>
    <row r="36" spans="1:5" ht="12.75" customHeight="1" x14ac:dyDescent="0.2">
      <c r="A36" s="136"/>
      <c r="B36" s="136"/>
      <c r="C36" s="153" t="s">
        <v>64</v>
      </c>
      <c r="D36" s="136"/>
      <c r="E36" s="136"/>
    </row>
    <row r="37" spans="1:5" ht="12.75" customHeight="1" x14ac:dyDescent="0.2">
      <c r="A37" s="136"/>
      <c r="B37" s="136"/>
      <c r="C37" s="153" t="s">
        <v>65</v>
      </c>
      <c r="D37" s="136"/>
      <c r="E37" s="136"/>
    </row>
    <row r="38" spans="1:5" ht="12.75" customHeight="1" x14ac:dyDescent="0.2">
      <c r="A38" s="136"/>
      <c r="B38" s="136"/>
      <c r="C38" s="153" t="s">
        <v>66</v>
      </c>
      <c r="D38" s="136"/>
      <c r="E38" s="136"/>
    </row>
    <row r="39" spans="1:5" ht="12.75" customHeight="1" x14ac:dyDescent="0.2">
      <c r="A39" s="136"/>
      <c r="B39" s="136"/>
      <c r="C39" s="153" t="s">
        <v>67</v>
      </c>
      <c r="D39" s="136"/>
      <c r="E39" s="136"/>
    </row>
    <row r="40" spans="1:5" ht="12.75" customHeight="1" x14ac:dyDescent="0.2">
      <c r="A40" s="136"/>
      <c r="B40" s="136"/>
      <c r="C40" s="153" t="s">
        <v>68</v>
      </c>
      <c r="D40" s="136"/>
      <c r="E40" s="136"/>
    </row>
    <row r="41" spans="1:5" ht="12.75" customHeight="1" x14ac:dyDescent="0.2">
      <c r="A41" s="136"/>
      <c r="B41" s="136"/>
      <c r="C41" s="153" t="s">
        <v>69</v>
      </c>
      <c r="D41" s="136"/>
      <c r="E41" s="136"/>
    </row>
    <row r="42" spans="1:5" ht="12.75" customHeight="1" x14ac:dyDescent="0.2">
      <c r="A42" s="136"/>
      <c r="B42" s="136"/>
      <c r="C42" s="153" t="s">
        <v>70</v>
      </c>
      <c r="D42" s="136"/>
      <c r="E42" s="136"/>
    </row>
    <row r="43" spans="1:5" ht="12.75" customHeight="1" x14ac:dyDescent="0.2">
      <c r="A43" s="136"/>
      <c r="B43" s="136"/>
      <c r="C43" s="153" t="s">
        <v>71</v>
      </c>
      <c r="D43" s="136"/>
      <c r="E43" s="136"/>
    </row>
    <row r="44" spans="1:5" ht="12.75" customHeight="1" x14ac:dyDescent="0.2">
      <c r="A44" s="136"/>
      <c r="B44" s="136"/>
      <c r="C44" s="153" t="s">
        <v>72</v>
      </c>
      <c r="D44" s="136"/>
      <c r="E44" s="136"/>
    </row>
    <row r="45" spans="1:5" ht="12.75" customHeight="1" x14ac:dyDescent="0.2">
      <c r="A45" s="136"/>
      <c r="B45" s="136"/>
      <c r="C45" s="153" t="s">
        <v>73</v>
      </c>
      <c r="D45" s="136"/>
      <c r="E45" s="136"/>
    </row>
    <row r="46" spans="1:5" ht="12.75" customHeight="1" x14ac:dyDescent="0.2">
      <c r="A46" s="136"/>
      <c r="B46" s="136"/>
      <c r="C46" s="153" t="s">
        <v>74</v>
      </c>
      <c r="D46" s="136"/>
      <c r="E46" s="136"/>
    </row>
    <row r="47" spans="1:5" ht="12.75" customHeight="1" x14ac:dyDescent="0.2">
      <c r="A47" s="136"/>
      <c r="B47" s="136"/>
      <c r="C47" s="153" t="s">
        <v>75</v>
      </c>
      <c r="D47" s="136"/>
      <c r="E47" s="136"/>
    </row>
    <row r="48" spans="1:5" ht="12.75" customHeight="1" x14ac:dyDescent="0.2">
      <c r="A48" s="136"/>
      <c r="B48" s="136"/>
      <c r="C48" s="153" t="s">
        <v>76</v>
      </c>
      <c r="D48" s="136"/>
      <c r="E48" s="136"/>
    </row>
  </sheetData>
  <mergeCells count="1">
    <mergeCell ref="A1:C1"/>
  </mergeCells>
  <pageMargins left="0.59055100000000005" right="0.59055100000000005" top="0.98425200000000002" bottom="0.98425200000000002" header="0.51181100000000002" footer="0.51181100000000002"/>
  <pageSetup orientation="portrait"/>
  <headerFooter>
    <oddFooter>&amp;R&amp;"Arial,Regular"&amp;10&amp;K00000010.09.17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workbookViewId="0"/>
  </sheetViews>
  <sheetFormatPr baseColWidth="10" defaultColWidth="10.85546875" defaultRowHeight="12.75" customHeight="1" x14ac:dyDescent="0.2"/>
  <cols>
    <col min="1" max="1" width="8.28515625" style="154" customWidth="1"/>
    <col min="2" max="2" width="37" style="154" customWidth="1"/>
    <col min="3" max="3" width="2.85546875" style="154" customWidth="1"/>
    <col min="4" max="7" width="8.7109375" style="154" customWidth="1"/>
    <col min="8" max="8" width="3.85546875" style="154" customWidth="1"/>
    <col min="9" max="10" width="5.140625" style="154" customWidth="1"/>
    <col min="11" max="11" width="4.28515625" style="154" customWidth="1"/>
    <col min="12" max="13" width="5.140625" style="154" customWidth="1"/>
    <col min="14" max="14" width="3.42578125" style="154" customWidth="1"/>
    <col min="15" max="16" width="5" style="154" customWidth="1"/>
    <col min="17" max="17" width="3.42578125" style="154" customWidth="1"/>
    <col min="18" max="19" width="5.28515625" style="154" customWidth="1"/>
    <col min="20" max="20" width="4" style="154" customWidth="1"/>
    <col min="21" max="22" width="5.28515625" style="154" customWidth="1"/>
    <col min="23" max="256" width="10.85546875" style="154" customWidth="1"/>
  </cols>
  <sheetData>
    <row r="1" spans="1:22" ht="70.5" customHeight="1" x14ac:dyDescent="0.2">
      <c r="A1" s="344" t="s">
        <v>77</v>
      </c>
      <c r="B1" s="345"/>
      <c r="C1" s="346"/>
      <c r="D1" s="345"/>
      <c r="E1" s="345"/>
      <c r="F1" s="345"/>
      <c r="G1" s="347"/>
      <c r="H1" s="155"/>
      <c r="I1" s="325"/>
      <c r="J1" s="326"/>
      <c r="K1" s="155"/>
      <c r="L1" s="325"/>
      <c r="M1" s="326"/>
      <c r="N1" s="155"/>
      <c r="O1" s="325"/>
      <c r="P1" s="332"/>
      <c r="Q1" s="155"/>
      <c r="R1" s="325"/>
      <c r="S1" s="332"/>
      <c r="T1" s="155"/>
      <c r="U1" s="325"/>
      <c r="V1" s="331"/>
    </row>
    <row r="2" spans="1:22" ht="17.100000000000001" customHeight="1" x14ac:dyDescent="0.2">
      <c r="A2" s="156" t="s">
        <v>78</v>
      </c>
      <c r="B2" s="156" t="s">
        <v>79</v>
      </c>
      <c r="C2" s="157"/>
      <c r="D2" s="339" t="s">
        <v>80</v>
      </c>
      <c r="E2" s="340"/>
      <c r="F2" s="340"/>
      <c r="G2" s="341"/>
      <c r="H2" s="158"/>
      <c r="I2" s="329" t="s">
        <v>81</v>
      </c>
      <c r="J2" s="330"/>
      <c r="K2" s="158"/>
      <c r="L2" s="327" t="s">
        <v>82</v>
      </c>
      <c r="M2" s="330"/>
      <c r="N2" s="159"/>
      <c r="O2" s="327" t="s">
        <v>83</v>
      </c>
      <c r="P2" s="328"/>
      <c r="Q2" s="158"/>
      <c r="R2" s="327" t="s">
        <v>84</v>
      </c>
      <c r="S2" s="328"/>
      <c r="T2" s="159"/>
      <c r="U2" s="327" t="s">
        <v>85</v>
      </c>
      <c r="V2" s="328"/>
    </row>
    <row r="3" spans="1:22" ht="17.100000000000001" customHeight="1" x14ac:dyDescent="0.2">
      <c r="A3" s="160"/>
      <c r="B3" s="160"/>
      <c r="C3" s="157"/>
      <c r="D3" s="161" t="s">
        <v>86</v>
      </c>
      <c r="E3" s="162" t="s">
        <v>87</v>
      </c>
      <c r="F3" s="162" t="s">
        <v>88</v>
      </c>
      <c r="G3" s="163" t="s">
        <v>89</v>
      </c>
      <c r="H3" s="164"/>
      <c r="I3" s="165">
        <v>1</v>
      </c>
      <c r="J3" s="165">
        <v>10</v>
      </c>
      <c r="K3" s="164"/>
      <c r="L3" s="166">
        <v>1</v>
      </c>
      <c r="M3" s="166">
        <v>8</v>
      </c>
      <c r="N3" s="164"/>
      <c r="O3" s="167">
        <v>1</v>
      </c>
      <c r="P3" s="167">
        <v>6</v>
      </c>
      <c r="Q3" s="164"/>
      <c r="R3" s="167">
        <v>1</v>
      </c>
      <c r="S3" s="167">
        <v>4</v>
      </c>
      <c r="T3" s="159"/>
      <c r="U3" s="167">
        <v>1</v>
      </c>
      <c r="V3" s="167">
        <v>2</v>
      </c>
    </row>
    <row r="4" spans="1:22" ht="17.100000000000001" customHeight="1" x14ac:dyDescent="0.2">
      <c r="A4" s="168" t="s">
        <v>28</v>
      </c>
      <c r="B4" s="169"/>
      <c r="C4" s="157"/>
      <c r="D4" s="170" t="s">
        <v>90</v>
      </c>
      <c r="E4" s="171" t="s">
        <v>91</v>
      </c>
      <c r="F4" s="171" t="s">
        <v>92</v>
      </c>
      <c r="G4" s="172" t="s">
        <v>93</v>
      </c>
      <c r="H4" s="164"/>
      <c r="I4" s="165">
        <v>2</v>
      </c>
      <c r="J4" s="165">
        <v>9</v>
      </c>
      <c r="K4" s="164"/>
      <c r="L4" s="166">
        <v>2</v>
      </c>
      <c r="M4" s="166">
        <v>7</v>
      </c>
      <c r="N4" s="164"/>
      <c r="O4" s="167">
        <v>2</v>
      </c>
      <c r="P4" s="167">
        <v>5</v>
      </c>
      <c r="Q4" s="164"/>
      <c r="R4" s="167">
        <v>2</v>
      </c>
      <c r="S4" s="167">
        <v>3</v>
      </c>
      <c r="T4" s="173"/>
      <c r="U4" s="174"/>
      <c r="V4" s="175"/>
    </row>
    <row r="5" spans="1:22" ht="17.100000000000001" customHeight="1" x14ac:dyDescent="0.2">
      <c r="A5" s="176"/>
      <c r="B5" s="177"/>
      <c r="C5" s="157"/>
      <c r="D5" s="170" t="s">
        <v>94</v>
      </c>
      <c r="E5" s="171" t="s">
        <v>95</v>
      </c>
      <c r="F5" s="171" t="s">
        <v>96</v>
      </c>
      <c r="G5" s="172" t="s">
        <v>97</v>
      </c>
      <c r="H5" s="164"/>
      <c r="I5" s="165">
        <v>3</v>
      </c>
      <c r="J5" s="165">
        <v>8</v>
      </c>
      <c r="K5" s="164"/>
      <c r="L5" s="166">
        <v>3</v>
      </c>
      <c r="M5" s="166">
        <v>6</v>
      </c>
      <c r="N5" s="164"/>
      <c r="O5" s="167">
        <v>3</v>
      </c>
      <c r="P5" s="167">
        <v>4</v>
      </c>
      <c r="Q5" s="164"/>
      <c r="R5" s="167">
        <v>1</v>
      </c>
      <c r="S5" s="167">
        <v>2</v>
      </c>
      <c r="T5" s="173"/>
      <c r="U5" s="178"/>
      <c r="V5" s="179"/>
    </row>
    <row r="6" spans="1:22" ht="17.100000000000001" customHeight="1" x14ac:dyDescent="0.2">
      <c r="A6" s="168" t="s">
        <v>98</v>
      </c>
      <c r="B6" s="169"/>
      <c r="C6" s="157"/>
      <c r="D6" s="170" t="s">
        <v>99</v>
      </c>
      <c r="E6" s="171" t="s">
        <v>100</v>
      </c>
      <c r="F6" s="171" t="s">
        <v>101</v>
      </c>
      <c r="G6" s="172" t="s">
        <v>102</v>
      </c>
      <c r="H6" s="164"/>
      <c r="I6" s="165">
        <v>4</v>
      </c>
      <c r="J6" s="165">
        <v>7</v>
      </c>
      <c r="K6" s="164"/>
      <c r="L6" s="166">
        <v>4</v>
      </c>
      <c r="M6" s="166">
        <v>5</v>
      </c>
      <c r="N6" s="164"/>
      <c r="O6" s="167">
        <v>1</v>
      </c>
      <c r="P6" s="167">
        <v>4</v>
      </c>
      <c r="Q6" s="164"/>
      <c r="R6" s="167">
        <v>3</v>
      </c>
      <c r="S6" s="167">
        <v>4</v>
      </c>
      <c r="T6" s="173"/>
      <c r="U6" s="178"/>
      <c r="V6" s="179"/>
    </row>
    <row r="7" spans="1:22" ht="17.100000000000001" customHeight="1" x14ac:dyDescent="0.2">
      <c r="A7" s="176"/>
      <c r="B7" s="177"/>
      <c r="C7" s="157"/>
      <c r="D7" s="170" t="s">
        <v>103</v>
      </c>
      <c r="E7" s="171" t="s">
        <v>104</v>
      </c>
      <c r="F7" s="171" t="s">
        <v>105</v>
      </c>
      <c r="G7" s="172" t="s">
        <v>106</v>
      </c>
      <c r="H7" s="164"/>
      <c r="I7" s="165">
        <v>5</v>
      </c>
      <c r="J7" s="165">
        <v>6</v>
      </c>
      <c r="K7" s="164"/>
      <c r="L7" s="166">
        <v>1</v>
      </c>
      <c r="M7" s="166">
        <v>6</v>
      </c>
      <c r="N7" s="164"/>
      <c r="O7" s="167">
        <v>2</v>
      </c>
      <c r="P7" s="167">
        <v>3</v>
      </c>
      <c r="Q7" s="164"/>
      <c r="R7" s="167">
        <v>1</v>
      </c>
      <c r="S7" s="167">
        <v>3</v>
      </c>
      <c r="T7" s="173"/>
      <c r="U7" s="178"/>
      <c r="V7" s="179"/>
    </row>
    <row r="8" spans="1:22" ht="17.100000000000001" customHeight="1" x14ac:dyDescent="0.2">
      <c r="A8" s="168" t="s">
        <v>107</v>
      </c>
      <c r="B8" s="169"/>
      <c r="C8" s="157"/>
      <c r="D8" s="170" t="s">
        <v>108</v>
      </c>
      <c r="E8" s="171" t="s">
        <v>109</v>
      </c>
      <c r="F8" s="171" t="s">
        <v>110</v>
      </c>
      <c r="G8" s="172" t="s">
        <v>111</v>
      </c>
      <c r="H8" s="164"/>
      <c r="I8" s="165">
        <v>1</v>
      </c>
      <c r="J8" s="165">
        <v>9</v>
      </c>
      <c r="K8" s="164"/>
      <c r="L8" s="166">
        <v>2</v>
      </c>
      <c r="M8" s="166">
        <v>5</v>
      </c>
      <c r="N8" s="164"/>
      <c r="O8" s="167">
        <v>5</v>
      </c>
      <c r="P8" s="167">
        <v>6</v>
      </c>
      <c r="Q8" s="164"/>
      <c r="R8" s="167">
        <v>2</v>
      </c>
      <c r="S8" s="167">
        <v>4</v>
      </c>
      <c r="T8" s="173"/>
      <c r="U8" s="178"/>
      <c r="V8" s="179"/>
    </row>
    <row r="9" spans="1:22" ht="17.100000000000001" customHeight="1" x14ac:dyDescent="0.2">
      <c r="A9" s="176"/>
      <c r="B9" s="177"/>
      <c r="C9" s="157"/>
      <c r="D9" s="180" t="s">
        <v>112</v>
      </c>
      <c r="E9" s="181" t="s">
        <v>113</v>
      </c>
      <c r="F9" s="181" t="s">
        <v>114</v>
      </c>
      <c r="G9" s="182" t="s">
        <v>115</v>
      </c>
      <c r="H9" s="164"/>
      <c r="I9" s="165">
        <v>2</v>
      </c>
      <c r="J9" s="165">
        <v>10</v>
      </c>
      <c r="K9" s="164"/>
      <c r="L9" s="166">
        <v>3</v>
      </c>
      <c r="M9" s="166">
        <v>4</v>
      </c>
      <c r="N9" s="164"/>
      <c r="O9" s="167">
        <v>1</v>
      </c>
      <c r="P9" s="167">
        <v>5</v>
      </c>
      <c r="Q9" s="183"/>
      <c r="R9" s="184"/>
      <c r="S9" s="184"/>
      <c r="T9" s="185"/>
      <c r="U9" s="179"/>
      <c r="V9" s="186"/>
    </row>
    <row r="10" spans="1:22" ht="17.100000000000001" customHeight="1" x14ac:dyDescent="0.2">
      <c r="A10" s="168" t="s">
        <v>116</v>
      </c>
      <c r="B10" s="169"/>
      <c r="C10" s="187"/>
      <c r="D10" s="188"/>
      <c r="E10" s="189"/>
      <c r="F10" s="189"/>
      <c r="G10" s="190"/>
      <c r="H10" s="191"/>
      <c r="I10" s="165">
        <v>3</v>
      </c>
      <c r="J10" s="165">
        <v>7</v>
      </c>
      <c r="K10" s="164"/>
      <c r="L10" s="166">
        <v>7</v>
      </c>
      <c r="M10" s="166">
        <v>8</v>
      </c>
      <c r="N10" s="164"/>
      <c r="O10" s="167">
        <v>2</v>
      </c>
      <c r="P10" s="167">
        <v>4</v>
      </c>
      <c r="Q10" s="183"/>
      <c r="R10" s="185"/>
      <c r="S10" s="185"/>
      <c r="T10" s="185"/>
      <c r="U10" s="179"/>
      <c r="V10" s="186"/>
    </row>
    <row r="11" spans="1:22" ht="17.100000000000001" customHeight="1" x14ac:dyDescent="0.2">
      <c r="A11" s="176"/>
      <c r="B11" s="177"/>
      <c r="C11" s="187"/>
      <c r="D11" s="192"/>
      <c r="E11" s="339" t="s">
        <v>117</v>
      </c>
      <c r="F11" s="340"/>
      <c r="G11" s="341"/>
      <c r="H11" s="158"/>
      <c r="I11" s="165">
        <v>4</v>
      </c>
      <c r="J11" s="165">
        <v>6</v>
      </c>
      <c r="K11" s="158"/>
      <c r="L11" s="167">
        <v>1</v>
      </c>
      <c r="M11" s="167">
        <v>4</v>
      </c>
      <c r="N11" s="158"/>
      <c r="O11" s="167">
        <v>3</v>
      </c>
      <c r="P11" s="167">
        <v>6</v>
      </c>
      <c r="Q11" s="193"/>
      <c r="R11" s="185"/>
      <c r="S11" s="185"/>
      <c r="T11" s="185"/>
      <c r="U11" s="179"/>
      <c r="V11" s="186"/>
    </row>
    <row r="12" spans="1:22" ht="17.100000000000001" customHeight="1" x14ac:dyDescent="0.2">
      <c r="A12" s="168" t="s">
        <v>26</v>
      </c>
      <c r="B12" s="169"/>
      <c r="C12" s="187"/>
      <c r="D12" s="192"/>
      <c r="E12" s="161" t="s">
        <v>87</v>
      </c>
      <c r="F12" s="162" t="s">
        <v>88</v>
      </c>
      <c r="G12" s="163" t="s">
        <v>89</v>
      </c>
      <c r="H12" s="164"/>
      <c r="I12" s="165">
        <v>5</v>
      </c>
      <c r="J12" s="165">
        <v>8</v>
      </c>
      <c r="K12" s="164"/>
      <c r="L12" s="166">
        <v>2</v>
      </c>
      <c r="M12" s="166">
        <v>3</v>
      </c>
      <c r="N12" s="164"/>
      <c r="O12" s="167">
        <v>1</v>
      </c>
      <c r="P12" s="167">
        <v>3</v>
      </c>
      <c r="Q12" s="183"/>
      <c r="R12" s="185"/>
      <c r="S12" s="185"/>
      <c r="T12" s="194"/>
      <c r="U12" s="186"/>
      <c r="V12" s="186"/>
    </row>
    <row r="13" spans="1:22" ht="17.100000000000001" customHeight="1" x14ac:dyDescent="0.2">
      <c r="A13" s="176"/>
      <c r="B13" s="177"/>
      <c r="C13" s="187"/>
      <c r="D13" s="192"/>
      <c r="E13" s="170" t="s">
        <v>90</v>
      </c>
      <c r="F13" s="171" t="s">
        <v>91</v>
      </c>
      <c r="G13" s="172" t="s">
        <v>92</v>
      </c>
      <c r="H13" s="164"/>
      <c r="I13" s="165">
        <v>1</v>
      </c>
      <c r="J13" s="165">
        <v>8</v>
      </c>
      <c r="K13" s="164"/>
      <c r="L13" s="166">
        <v>5</v>
      </c>
      <c r="M13" s="166">
        <v>8</v>
      </c>
      <c r="N13" s="164"/>
      <c r="O13" s="167">
        <v>2</v>
      </c>
      <c r="P13" s="167">
        <v>6</v>
      </c>
      <c r="Q13" s="183"/>
      <c r="R13" s="185"/>
      <c r="S13" s="185"/>
      <c r="T13" s="194"/>
      <c r="U13" s="186"/>
      <c r="V13" s="186"/>
    </row>
    <row r="14" spans="1:22" ht="17.100000000000001" customHeight="1" x14ac:dyDescent="0.2">
      <c r="A14" s="168" t="s">
        <v>118</v>
      </c>
      <c r="B14" s="169"/>
      <c r="C14" s="187"/>
      <c r="D14" s="192"/>
      <c r="E14" s="170" t="s">
        <v>94</v>
      </c>
      <c r="F14" s="171" t="s">
        <v>95</v>
      </c>
      <c r="G14" s="172" t="s">
        <v>97</v>
      </c>
      <c r="H14" s="164"/>
      <c r="I14" s="165">
        <v>2</v>
      </c>
      <c r="J14" s="165">
        <v>7</v>
      </c>
      <c r="K14" s="164"/>
      <c r="L14" s="166">
        <v>6</v>
      </c>
      <c r="M14" s="166">
        <v>7</v>
      </c>
      <c r="N14" s="164"/>
      <c r="O14" s="167">
        <v>4</v>
      </c>
      <c r="P14" s="167">
        <v>5</v>
      </c>
      <c r="Q14" s="183"/>
      <c r="R14" s="185"/>
      <c r="S14" s="185"/>
      <c r="T14" s="194"/>
      <c r="U14" s="186"/>
      <c r="V14" s="186"/>
    </row>
    <row r="15" spans="1:22" ht="17.100000000000001" customHeight="1" x14ac:dyDescent="0.2">
      <c r="A15" s="176"/>
      <c r="B15" s="177"/>
      <c r="C15" s="187"/>
      <c r="D15" s="192"/>
      <c r="E15" s="170" t="s">
        <v>99</v>
      </c>
      <c r="F15" s="171" t="s">
        <v>101</v>
      </c>
      <c r="G15" s="172" t="s">
        <v>102</v>
      </c>
      <c r="H15" s="164"/>
      <c r="I15" s="165">
        <v>3</v>
      </c>
      <c r="J15" s="165">
        <v>10</v>
      </c>
      <c r="K15" s="164"/>
      <c r="L15" s="166">
        <v>1</v>
      </c>
      <c r="M15" s="166">
        <v>2</v>
      </c>
      <c r="N15" s="164"/>
      <c r="O15" s="167">
        <v>1</v>
      </c>
      <c r="P15" s="167">
        <v>2</v>
      </c>
      <c r="Q15" s="183"/>
      <c r="R15" s="185"/>
      <c r="S15" s="185"/>
      <c r="T15" s="194"/>
      <c r="U15" s="186"/>
      <c r="V15" s="186"/>
    </row>
    <row r="16" spans="1:22" ht="17.100000000000001" customHeight="1" x14ac:dyDescent="0.2">
      <c r="A16" s="168" t="s">
        <v>119</v>
      </c>
      <c r="B16" s="169"/>
      <c r="C16" s="187"/>
      <c r="D16" s="192"/>
      <c r="E16" s="170" t="s">
        <v>103</v>
      </c>
      <c r="F16" s="171" t="s">
        <v>104</v>
      </c>
      <c r="G16" s="172" t="s">
        <v>105</v>
      </c>
      <c r="H16" s="164"/>
      <c r="I16" s="165">
        <v>4</v>
      </c>
      <c r="J16" s="165">
        <v>5</v>
      </c>
      <c r="K16" s="164"/>
      <c r="L16" s="166">
        <v>3</v>
      </c>
      <c r="M16" s="166">
        <v>8</v>
      </c>
      <c r="N16" s="164"/>
      <c r="O16" s="167">
        <v>3</v>
      </c>
      <c r="P16" s="167">
        <v>5</v>
      </c>
      <c r="Q16" s="183"/>
      <c r="R16" s="185"/>
      <c r="S16" s="185"/>
      <c r="T16" s="194"/>
      <c r="U16" s="186"/>
      <c r="V16" s="186"/>
    </row>
    <row r="17" spans="1:22" ht="17.100000000000001" customHeight="1" x14ac:dyDescent="0.2">
      <c r="A17" s="176"/>
      <c r="B17" s="177"/>
      <c r="C17" s="187"/>
      <c r="D17" s="192"/>
      <c r="E17" s="170" t="s">
        <v>108</v>
      </c>
      <c r="F17" s="171" t="s">
        <v>109</v>
      </c>
      <c r="G17" s="172" t="s">
        <v>110</v>
      </c>
      <c r="H17" s="164"/>
      <c r="I17" s="165">
        <v>6</v>
      </c>
      <c r="J17" s="165">
        <v>9</v>
      </c>
      <c r="K17" s="164"/>
      <c r="L17" s="166">
        <v>4</v>
      </c>
      <c r="M17" s="166">
        <v>6</v>
      </c>
      <c r="N17" s="164"/>
      <c r="O17" s="167">
        <v>4</v>
      </c>
      <c r="P17" s="167">
        <v>6</v>
      </c>
      <c r="Q17" s="183"/>
      <c r="R17" s="185"/>
      <c r="S17" s="185"/>
      <c r="T17" s="194"/>
      <c r="U17" s="186"/>
      <c r="V17" s="186"/>
    </row>
    <row r="18" spans="1:22" ht="17.100000000000001" customHeight="1" x14ac:dyDescent="0.2">
      <c r="A18" s="168" t="s">
        <v>120</v>
      </c>
      <c r="B18" s="169"/>
      <c r="C18" s="187"/>
      <c r="D18" s="192"/>
      <c r="E18" s="180" t="s">
        <v>112</v>
      </c>
      <c r="F18" s="181" t="s">
        <v>114</v>
      </c>
      <c r="G18" s="182" t="s">
        <v>115</v>
      </c>
      <c r="H18" s="164"/>
      <c r="I18" s="165">
        <v>1</v>
      </c>
      <c r="J18" s="165">
        <v>7</v>
      </c>
      <c r="K18" s="164"/>
      <c r="L18" s="166">
        <v>5</v>
      </c>
      <c r="M18" s="166">
        <v>7</v>
      </c>
      <c r="N18" s="183"/>
      <c r="O18" s="184"/>
      <c r="P18" s="184"/>
      <c r="Q18" s="195"/>
      <c r="R18" s="196"/>
      <c r="S18" s="196"/>
      <c r="T18" s="196"/>
      <c r="U18" s="186"/>
      <c r="V18" s="186"/>
    </row>
    <row r="19" spans="1:22" ht="17.100000000000001" customHeight="1" x14ac:dyDescent="0.2">
      <c r="A19" s="197"/>
      <c r="B19" s="197"/>
      <c r="C19" s="187"/>
      <c r="D19" s="198"/>
      <c r="E19" s="189"/>
      <c r="F19" s="189"/>
      <c r="G19" s="190"/>
      <c r="H19" s="191"/>
      <c r="I19" s="165">
        <v>2</v>
      </c>
      <c r="J19" s="165">
        <v>6</v>
      </c>
      <c r="K19" s="164"/>
      <c r="L19" s="166">
        <v>1</v>
      </c>
      <c r="M19" s="166">
        <v>7</v>
      </c>
      <c r="N19" s="199"/>
      <c r="O19" s="196"/>
      <c r="P19" s="196"/>
      <c r="Q19" s="51"/>
      <c r="R19" s="196"/>
      <c r="S19" s="196"/>
      <c r="T19" s="196"/>
      <c r="U19" s="186"/>
      <c r="V19" s="186"/>
    </row>
    <row r="20" spans="1:22" ht="17.100000000000001" customHeight="1" x14ac:dyDescent="0.2">
      <c r="A20" s="188"/>
      <c r="B20" s="188"/>
      <c r="C20" s="198"/>
      <c r="D20" s="192"/>
      <c r="E20" s="339" t="s">
        <v>121</v>
      </c>
      <c r="F20" s="340"/>
      <c r="G20" s="341"/>
      <c r="H20" s="158"/>
      <c r="I20" s="165">
        <v>3</v>
      </c>
      <c r="J20" s="165">
        <v>5</v>
      </c>
      <c r="K20" s="158"/>
      <c r="L20" s="167">
        <v>2</v>
      </c>
      <c r="M20" s="167">
        <v>6</v>
      </c>
      <c r="N20" s="200"/>
      <c r="O20" s="196"/>
      <c r="P20" s="196"/>
      <c r="Q20" s="201"/>
      <c r="R20" s="196"/>
      <c r="S20" s="196"/>
      <c r="T20" s="196"/>
      <c r="U20" s="186"/>
      <c r="V20" s="186"/>
    </row>
    <row r="21" spans="1:22" ht="17.100000000000001" customHeight="1" x14ac:dyDescent="0.2">
      <c r="A21" s="198"/>
      <c r="B21" s="198"/>
      <c r="C21" s="198"/>
      <c r="D21" s="192"/>
      <c r="E21" s="161" t="s">
        <v>90</v>
      </c>
      <c r="F21" s="162" t="s">
        <v>91</v>
      </c>
      <c r="G21" s="163" t="s">
        <v>92</v>
      </c>
      <c r="H21" s="164"/>
      <c r="I21" s="165">
        <v>4</v>
      </c>
      <c r="J21" s="165">
        <v>10</v>
      </c>
      <c r="K21" s="164"/>
      <c r="L21" s="166">
        <v>3</v>
      </c>
      <c r="M21" s="166">
        <v>5</v>
      </c>
      <c r="N21" s="199"/>
      <c r="O21" s="196"/>
      <c r="P21" s="196"/>
      <c r="Q21" s="51"/>
      <c r="R21" s="196"/>
      <c r="S21" s="196"/>
      <c r="T21" s="196"/>
      <c r="U21" s="186"/>
      <c r="V21" s="186"/>
    </row>
    <row r="22" spans="1:22" ht="17.100000000000001" customHeight="1" x14ac:dyDescent="0.2">
      <c r="A22" s="198"/>
      <c r="B22" s="198"/>
      <c r="C22" s="198"/>
      <c r="D22" s="192"/>
      <c r="E22" s="170" t="s">
        <v>94</v>
      </c>
      <c r="F22" s="171" t="s">
        <v>95</v>
      </c>
      <c r="G22" s="172" t="s">
        <v>115</v>
      </c>
      <c r="H22" s="164"/>
      <c r="I22" s="165">
        <v>8</v>
      </c>
      <c r="J22" s="165">
        <v>9</v>
      </c>
      <c r="K22" s="164"/>
      <c r="L22" s="166">
        <v>4</v>
      </c>
      <c r="M22" s="166">
        <v>8</v>
      </c>
      <c r="N22" s="199"/>
      <c r="O22" s="196"/>
      <c r="P22" s="196"/>
      <c r="Q22" s="51"/>
      <c r="R22" s="196"/>
      <c r="S22" s="196"/>
      <c r="T22" s="196"/>
      <c r="U22" s="186"/>
      <c r="V22" s="186"/>
    </row>
    <row r="23" spans="1:22" ht="17.100000000000001" customHeight="1" x14ac:dyDescent="0.2">
      <c r="A23" s="198"/>
      <c r="B23" s="198"/>
      <c r="C23" s="198"/>
      <c r="D23" s="192"/>
      <c r="E23" s="170" t="s">
        <v>108</v>
      </c>
      <c r="F23" s="171" t="s">
        <v>109</v>
      </c>
      <c r="G23" s="172" t="s">
        <v>88</v>
      </c>
      <c r="H23" s="164"/>
      <c r="I23" s="165">
        <v>1</v>
      </c>
      <c r="J23" s="165">
        <v>6</v>
      </c>
      <c r="K23" s="164"/>
      <c r="L23" s="166">
        <v>1</v>
      </c>
      <c r="M23" s="166">
        <v>5</v>
      </c>
      <c r="N23" s="199"/>
      <c r="O23" s="196"/>
      <c r="P23" s="196"/>
      <c r="Q23" s="51"/>
      <c r="R23" s="196"/>
      <c r="S23" s="196"/>
      <c r="T23" s="196"/>
      <c r="U23" s="186"/>
      <c r="V23" s="186"/>
    </row>
    <row r="24" spans="1:22" ht="17.100000000000001" customHeight="1" x14ac:dyDescent="0.2">
      <c r="A24" s="198"/>
      <c r="B24" s="198"/>
      <c r="C24" s="198"/>
      <c r="D24" s="192"/>
      <c r="E24" s="170" t="s">
        <v>112</v>
      </c>
      <c r="F24" s="171" t="s">
        <v>104</v>
      </c>
      <c r="G24" s="172" t="s">
        <v>89</v>
      </c>
      <c r="H24" s="164"/>
      <c r="I24" s="165">
        <v>2</v>
      </c>
      <c r="J24" s="165">
        <v>4</v>
      </c>
      <c r="K24" s="164"/>
      <c r="L24" s="166">
        <v>2</v>
      </c>
      <c r="M24" s="166">
        <v>4</v>
      </c>
      <c r="N24" s="199"/>
      <c r="O24" s="196"/>
      <c r="P24" s="196"/>
      <c r="Q24" s="51"/>
      <c r="R24" s="196"/>
      <c r="S24" s="196"/>
      <c r="T24" s="196"/>
      <c r="U24" s="186"/>
      <c r="V24" s="186"/>
    </row>
    <row r="25" spans="1:22" ht="17.100000000000001" customHeight="1" x14ac:dyDescent="0.2">
      <c r="A25" s="198"/>
      <c r="B25" s="198"/>
      <c r="C25" s="198"/>
      <c r="D25" s="192"/>
      <c r="E25" s="180" t="s">
        <v>99</v>
      </c>
      <c r="F25" s="181" t="s">
        <v>105</v>
      </c>
      <c r="G25" s="182" t="s">
        <v>101</v>
      </c>
      <c r="H25" s="164"/>
      <c r="I25" s="165">
        <v>3</v>
      </c>
      <c r="J25" s="165">
        <v>9</v>
      </c>
      <c r="K25" s="164"/>
      <c r="L25" s="166">
        <v>3</v>
      </c>
      <c r="M25" s="166">
        <v>7</v>
      </c>
      <c r="N25" s="199"/>
      <c r="O25" s="196"/>
      <c r="P25" s="196"/>
      <c r="Q25" s="51"/>
      <c r="R25" s="196"/>
      <c r="S25" s="196"/>
      <c r="T25" s="196"/>
      <c r="U25" s="186"/>
      <c r="V25" s="186"/>
    </row>
    <row r="26" spans="1:22" ht="17.100000000000001" customHeight="1" x14ac:dyDescent="0.2">
      <c r="A26" s="198"/>
      <c r="B26" s="198"/>
      <c r="C26" s="198"/>
      <c r="D26" s="198"/>
      <c r="E26" s="188"/>
      <c r="F26" s="189"/>
      <c r="G26" s="190"/>
      <c r="H26" s="191"/>
      <c r="I26" s="165">
        <v>5</v>
      </c>
      <c r="J26" s="165">
        <v>10</v>
      </c>
      <c r="K26" s="164"/>
      <c r="L26" s="166">
        <v>6</v>
      </c>
      <c r="M26" s="166">
        <v>8</v>
      </c>
      <c r="N26" s="199"/>
      <c r="O26" s="196"/>
      <c r="P26" s="196"/>
      <c r="Q26" s="51"/>
      <c r="R26" s="196"/>
      <c r="S26" s="196"/>
      <c r="T26" s="196"/>
      <c r="U26" s="186"/>
      <c r="V26" s="186"/>
    </row>
    <row r="27" spans="1:22" ht="17.100000000000001" customHeight="1" x14ac:dyDescent="0.2">
      <c r="A27" s="198"/>
      <c r="B27" s="198"/>
      <c r="C27" s="198"/>
      <c r="D27" s="198"/>
      <c r="E27" s="192"/>
      <c r="F27" s="339" t="s">
        <v>122</v>
      </c>
      <c r="G27" s="341"/>
      <c r="H27" s="158"/>
      <c r="I27" s="165">
        <v>7</v>
      </c>
      <c r="J27" s="165">
        <v>8</v>
      </c>
      <c r="K27" s="158"/>
      <c r="L27" s="167">
        <v>1</v>
      </c>
      <c r="M27" s="167">
        <v>3</v>
      </c>
      <c r="N27" s="200"/>
      <c r="O27" s="196"/>
      <c r="P27" s="196"/>
      <c r="Q27" s="201"/>
      <c r="R27" s="196"/>
      <c r="S27" s="196"/>
      <c r="T27" s="196"/>
      <c r="U27" s="186"/>
      <c r="V27" s="186"/>
    </row>
    <row r="28" spans="1:22" ht="17.100000000000001" customHeight="1" x14ac:dyDescent="0.2">
      <c r="A28" s="198"/>
      <c r="B28" s="198"/>
      <c r="C28" s="198"/>
      <c r="D28" s="198"/>
      <c r="E28" s="192"/>
      <c r="F28" s="161" t="s">
        <v>91</v>
      </c>
      <c r="G28" s="163" t="s">
        <v>92</v>
      </c>
      <c r="H28" s="164"/>
      <c r="I28" s="165">
        <v>1</v>
      </c>
      <c r="J28" s="165">
        <v>5</v>
      </c>
      <c r="K28" s="164"/>
      <c r="L28" s="166">
        <v>2</v>
      </c>
      <c r="M28" s="166">
        <v>8</v>
      </c>
      <c r="N28" s="199"/>
      <c r="O28" s="196"/>
      <c r="P28" s="196"/>
      <c r="Q28" s="51"/>
      <c r="R28" s="196"/>
      <c r="S28" s="196"/>
      <c r="T28" s="196"/>
      <c r="U28" s="186"/>
      <c r="V28" s="186"/>
    </row>
    <row r="29" spans="1:22" ht="17.100000000000001" customHeight="1" x14ac:dyDescent="0.2">
      <c r="A29" s="198"/>
      <c r="B29" s="198"/>
      <c r="C29" s="198"/>
      <c r="D29" s="198"/>
      <c r="E29" s="192"/>
      <c r="F29" s="170" t="s">
        <v>94</v>
      </c>
      <c r="G29" s="172" t="s">
        <v>95</v>
      </c>
      <c r="H29" s="164"/>
      <c r="I29" s="165">
        <v>2</v>
      </c>
      <c r="J29" s="165">
        <v>8</v>
      </c>
      <c r="K29" s="164"/>
      <c r="L29" s="166">
        <v>4</v>
      </c>
      <c r="M29" s="166">
        <v>7</v>
      </c>
      <c r="N29" s="199"/>
      <c r="O29" s="196"/>
      <c r="P29" s="196"/>
      <c r="Q29" s="51"/>
      <c r="R29" s="196"/>
      <c r="S29" s="196"/>
      <c r="T29" s="196"/>
      <c r="U29" s="186"/>
      <c r="V29" s="186"/>
    </row>
    <row r="30" spans="1:22" ht="17.100000000000001" customHeight="1" x14ac:dyDescent="0.2">
      <c r="A30" s="198"/>
      <c r="B30" s="198"/>
      <c r="C30" s="198"/>
      <c r="D30" s="198"/>
      <c r="E30" s="192"/>
      <c r="F30" s="170" t="s">
        <v>108</v>
      </c>
      <c r="G30" s="172" t="s">
        <v>109</v>
      </c>
      <c r="H30" s="164"/>
      <c r="I30" s="165">
        <v>3</v>
      </c>
      <c r="J30" s="165">
        <v>4</v>
      </c>
      <c r="K30" s="164"/>
      <c r="L30" s="166">
        <v>5</v>
      </c>
      <c r="M30" s="166">
        <v>6</v>
      </c>
      <c r="N30" s="199"/>
      <c r="O30" s="196"/>
      <c r="P30" s="196"/>
      <c r="Q30" s="51"/>
      <c r="R30" s="196"/>
      <c r="S30" s="196"/>
      <c r="T30" s="196"/>
      <c r="U30" s="186"/>
      <c r="V30" s="186"/>
    </row>
    <row r="31" spans="1:22" ht="17.100000000000001" customHeight="1" x14ac:dyDescent="0.2">
      <c r="A31" s="198"/>
      <c r="B31" s="198"/>
      <c r="C31" s="198"/>
      <c r="D31" s="198"/>
      <c r="E31" s="192"/>
      <c r="F31" s="170" t="s">
        <v>112</v>
      </c>
      <c r="G31" s="172" t="s">
        <v>89</v>
      </c>
      <c r="H31" s="164"/>
      <c r="I31" s="165">
        <v>6</v>
      </c>
      <c r="J31" s="165">
        <v>10</v>
      </c>
      <c r="K31" s="199"/>
      <c r="L31" s="202"/>
      <c r="M31" s="202"/>
      <c r="N31" s="51"/>
      <c r="O31" s="51"/>
      <c r="P31" s="51"/>
      <c r="Q31" s="51"/>
      <c r="R31" s="51"/>
      <c r="S31" s="51"/>
      <c r="T31" s="51"/>
      <c r="U31" s="198"/>
      <c r="V31" s="198"/>
    </row>
    <row r="32" spans="1:22" ht="17.100000000000001" customHeight="1" x14ac:dyDescent="0.2">
      <c r="A32" s="198"/>
      <c r="B32" s="198"/>
      <c r="C32" s="198"/>
      <c r="D32" s="198"/>
      <c r="E32" s="192"/>
      <c r="F32" s="180" t="s">
        <v>99</v>
      </c>
      <c r="G32" s="182" t="s">
        <v>105</v>
      </c>
      <c r="H32" s="164"/>
      <c r="I32" s="165">
        <v>7</v>
      </c>
      <c r="J32" s="165">
        <v>9</v>
      </c>
      <c r="K32" s="199"/>
      <c r="L32" s="51"/>
      <c r="M32" s="51"/>
      <c r="N32" s="51"/>
      <c r="O32" s="51"/>
      <c r="P32" s="51"/>
      <c r="Q32" s="51"/>
      <c r="R32" s="51"/>
      <c r="S32" s="51"/>
      <c r="T32" s="51"/>
      <c r="U32" s="198"/>
      <c r="V32" s="198"/>
    </row>
    <row r="33" spans="1:22" ht="17.100000000000001" customHeight="1" x14ac:dyDescent="0.2">
      <c r="A33" s="198"/>
      <c r="B33" s="198"/>
      <c r="C33" s="198"/>
      <c r="D33" s="198"/>
      <c r="E33" s="198"/>
      <c r="F33" s="189"/>
      <c r="G33" s="190"/>
      <c r="H33" s="191"/>
      <c r="I33" s="165">
        <v>1</v>
      </c>
      <c r="J33" s="165">
        <v>4</v>
      </c>
      <c r="K33" s="199"/>
      <c r="L33" s="51"/>
      <c r="M33" s="51"/>
      <c r="N33" s="51"/>
      <c r="O33" s="51"/>
      <c r="P33" s="51"/>
      <c r="Q33" s="51"/>
      <c r="R33" s="51"/>
      <c r="S33" s="51"/>
      <c r="T33" s="51"/>
      <c r="U33" s="198"/>
      <c r="V33" s="198"/>
    </row>
    <row r="34" spans="1:22" ht="17.100000000000001" customHeight="1" x14ac:dyDescent="0.2">
      <c r="A34" s="198"/>
      <c r="B34" s="198"/>
      <c r="C34" s="198"/>
      <c r="D34" s="198"/>
      <c r="E34" s="192"/>
      <c r="F34" s="339" t="s">
        <v>123</v>
      </c>
      <c r="G34" s="341"/>
      <c r="H34" s="158"/>
      <c r="I34" s="165">
        <v>2</v>
      </c>
      <c r="J34" s="165">
        <v>3</v>
      </c>
      <c r="K34" s="200"/>
      <c r="L34" s="201"/>
      <c r="M34" s="201"/>
      <c r="N34" s="201"/>
      <c r="O34" s="201"/>
      <c r="P34" s="201"/>
      <c r="Q34" s="201"/>
      <c r="R34" s="201"/>
      <c r="S34" s="201"/>
      <c r="T34" s="201"/>
      <c r="U34" s="203"/>
      <c r="V34" s="203"/>
    </row>
    <row r="35" spans="1:22" ht="17.100000000000001" customHeight="1" x14ac:dyDescent="0.2">
      <c r="A35" s="198"/>
      <c r="B35" s="198"/>
      <c r="C35" s="198"/>
      <c r="D35" s="198"/>
      <c r="E35" s="192"/>
      <c r="F35" s="161" t="s">
        <v>94</v>
      </c>
      <c r="G35" s="163" t="s">
        <v>95</v>
      </c>
      <c r="H35" s="164"/>
      <c r="I35" s="165">
        <v>5</v>
      </c>
      <c r="J35" s="165">
        <v>9</v>
      </c>
      <c r="K35" s="199"/>
      <c r="L35" s="51"/>
      <c r="M35" s="51"/>
      <c r="N35" s="51"/>
      <c r="O35" s="51"/>
      <c r="P35" s="51"/>
      <c r="Q35" s="51"/>
      <c r="R35" s="51"/>
      <c r="S35" s="51"/>
      <c r="T35" s="51"/>
      <c r="U35" s="198"/>
      <c r="V35" s="198"/>
    </row>
    <row r="36" spans="1:22" ht="17.100000000000001" customHeight="1" x14ac:dyDescent="0.2">
      <c r="A36" s="198"/>
      <c r="B36" s="198"/>
      <c r="C36" s="198"/>
      <c r="D36" s="198"/>
      <c r="E36" s="192"/>
      <c r="F36" s="170" t="s">
        <v>99</v>
      </c>
      <c r="G36" s="172" t="s">
        <v>92</v>
      </c>
      <c r="H36" s="164"/>
      <c r="I36" s="165">
        <v>6</v>
      </c>
      <c r="J36" s="165">
        <v>8</v>
      </c>
      <c r="K36" s="199"/>
      <c r="L36" s="51"/>
      <c r="M36" s="51"/>
      <c r="N36" s="51"/>
      <c r="O36" s="51"/>
      <c r="P36" s="51"/>
      <c r="Q36" s="51"/>
      <c r="R36" s="51"/>
      <c r="S36" s="51"/>
      <c r="T36" s="51"/>
      <c r="U36" s="198"/>
      <c r="V36" s="198"/>
    </row>
    <row r="37" spans="1:22" ht="17.100000000000001" customHeight="1" x14ac:dyDescent="0.2">
      <c r="A37" s="198"/>
      <c r="B37" s="198"/>
      <c r="C37" s="198"/>
      <c r="D37" s="198"/>
      <c r="E37" s="192"/>
      <c r="F37" s="180" t="s">
        <v>112</v>
      </c>
      <c r="G37" s="182" t="s">
        <v>109</v>
      </c>
      <c r="H37" s="164"/>
      <c r="I37" s="165">
        <v>7</v>
      </c>
      <c r="J37" s="165">
        <v>10</v>
      </c>
      <c r="K37" s="199"/>
      <c r="L37" s="51"/>
      <c r="M37" s="51"/>
      <c r="N37" s="51"/>
      <c r="O37" s="51"/>
      <c r="P37" s="51"/>
      <c r="Q37" s="51"/>
      <c r="R37" s="51"/>
      <c r="S37" s="51"/>
      <c r="T37" s="51"/>
      <c r="U37" s="198"/>
      <c r="V37" s="198"/>
    </row>
    <row r="38" spans="1:22" ht="14.65" customHeight="1" x14ac:dyDescent="0.2">
      <c r="A38" s="204"/>
      <c r="B38" s="204"/>
      <c r="C38" s="204"/>
      <c r="D38" s="204"/>
      <c r="E38" s="204"/>
      <c r="F38" s="205"/>
      <c r="G38" s="206"/>
      <c r="H38" s="191"/>
      <c r="I38" s="165">
        <v>1</v>
      </c>
      <c r="J38" s="165">
        <v>3</v>
      </c>
      <c r="K38" s="199"/>
      <c r="L38" s="51"/>
      <c r="M38" s="51"/>
      <c r="N38" s="51"/>
      <c r="O38" s="51"/>
      <c r="P38" s="51"/>
      <c r="Q38" s="51"/>
      <c r="R38" s="51"/>
      <c r="S38" s="51"/>
      <c r="T38" s="51"/>
      <c r="U38" s="198"/>
      <c r="V38" s="198"/>
    </row>
    <row r="39" spans="1:22" ht="15" customHeight="1" x14ac:dyDescent="0.2">
      <c r="A39" s="207"/>
      <c r="B39" s="208" t="s">
        <v>124</v>
      </c>
      <c r="C39" s="209"/>
      <c r="D39" s="209"/>
      <c r="E39" s="209"/>
      <c r="F39" s="209"/>
      <c r="G39" s="210"/>
      <c r="H39" s="164"/>
      <c r="I39" s="165">
        <v>2</v>
      </c>
      <c r="J39" s="165">
        <v>5</v>
      </c>
      <c r="K39" s="199"/>
      <c r="L39" s="51"/>
      <c r="M39" s="51"/>
      <c r="N39" s="51"/>
      <c r="O39" s="51"/>
      <c r="P39" s="51"/>
      <c r="Q39" s="51"/>
      <c r="R39" s="51"/>
      <c r="S39" s="51"/>
      <c r="T39" s="51"/>
      <c r="U39" s="198"/>
      <c r="V39" s="198"/>
    </row>
    <row r="40" spans="1:22" ht="17.100000000000001" customHeight="1" x14ac:dyDescent="0.2">
      <c r="A40" s="211">
        <v>1</v>
      </c>
      <c r="B40" s="336" t="s">
        <v>125</v>
      </c>
      <c r="C40" s="337"/>
      <c r="D40" s="337"/>
      <c r="E40" s="337"/>
      <c r="F40" s="337"/>
      <c r="G40" s="338"/>
      <c r="H40" s="212"/>
      <c r="I40" s="165">
        <v>4</v>
      </c>
      <c r="J40" s="165">
        <v>9</v>
      </c>
      <c r="K40" s="213"/>
      <c r="L40" s="214"/>
      <c r="M40" s="214"/>
      <c r="N40" s="214"/>
      <c r="O40" s="214"/>
      <c r="P40" s="214"/>
      <c r="Q40" s="214"/>
      <c r="R40" s="214"/>
      <c r="S40" s="214"/>
      <c r="T40" s="214"/>
      <c r="U40" s="215"/>
      <c r="V40" s="215"/>
    </row>
    <row r="41" spans="1:22" ht="17.100000000000001" customHeight="1" x14ac:dyDescent="0.2">
      <c r="A41" s="216">
        <v>2</v>
      </c>
      <c r="B41" s="333" t="s">
        <v>126</v>
      </c>
      <c r="C41" s="334"/>
      <c r="D41" s="334"/>
      <c r="E41" s="334"/>
      <c r="F41" s="334"/>
      <c r="G41" s="335"/>
      <c r="H41" s="212"/>
      <c r="I41" s="165">
        <v>6</v>
      </c>
      <c r="J41" s="165">
        <v>7</v>
      </c>
      <c r="K41" s="213"/>
      <c r="L41" s="214"/>
      <c r="M41" s="214"/>
      <c r="N41" s="214"/>
      <c r="O41" s="214"/>
      <c r="P41" s="214"/>
      <c r="Q41" s="214"/>
      <c r="R41" s="214"/>
      <c r="S41" s="214"/>
      <c r="T41" s="214"/>
      <c r="U41" s="215"/>
      <c r="V41" s="215"/>
    </row>
    <row r="42" spans="1:22" ht="17.100000000000001" customHeight="1" x14ac:dyDescent="0.2">
      <c r="A42" s="216">
        <v>3</v>
      </c>
      <c r="B42" s="333" t="s">
        <v>127</v>
      </c>
      <c r="C42" s="334"/>
      <c r="D42" s="334"/>
      <c r="E42" s="334"/>
      <c r="F42" s="334"/>
      <c r="G42" s="335"/>
      <c r="H42" s="212"/>
      <c r="I42" s="165">
        <v>8</v>
      </c>
      <c r="J42" s="165">
        <v>10</v>
      </c>
      <c r="K42" s="213"/>
      <c r="L42" s="214"/>
      <c r="M42" s="214"/>
      <c r="N42" s="214"/>
      <c r="O42" s="214"/>
      <c r="P42" s="214"/>
      <c r="Q42" s="214"/>
      <c r="R42" s="214"/>
      <c r="S42" s="214"/>
      <c r="T42" s="214"/>
      <c r="U42" s="215"/>
      <c r="V42" s="215"/>
    </row>
    <row r="43" spans="1:22" ht="17.100000000000001" customHeight="1" x14ac:dyDescent="0.2">
      <c r="A43" s="217">
        <v>4</v>
      </c>
      <c r="B43" s="348" t="s">
        <v>128</v>
      </c>
      <c r="C43" s="349"/>
      <c r="D43" s="349"/>
      <c r="E43" s="349"/>
      <c r="F43" s="349"/>
      <c r="G43" s="350"/>
      <c r="H43" s="212"/>
      <c r="I43" s="165">
        <v>1</v>
      </c>
      <c r="J43" s="165">
        <v>2</v>
      </c>
      <c r="K43" s="213"/>
      <c r="L43" s="214"/>
      <c r="M43" s="214"/>
      <c r="N43" s="214"/>
      <c r="O43" s="214"/>
      <c r="P43" s="214"/>
      <c r="Q43" s="214"/>
      <c r="R43" s="214"/>
      <c r="S43" s="214"/>
      <c r="T43" s="214"/>
      <c r="U43" s="215"/>
      <c r="V43" s="215"/>
    </row>
    <row r="44" spans="1:22" ht="17.100000000000001" customHeight="1" x14ac:dyDescent="0.2">
      <c r="A44" s="218"/>
      <c r="B44" s="342"/>
      <c r="C44" s="343"/>
      <c r="D44" s="343"/>
      <c r="E44" s="343"/>
      <c r="F44" s="343"/>
      <c r="G44" s="343"/>
      <c r="H44" s="219"/>
      <c r="I44" s="165">
        <v>3</v>
      </c>
      <c r="J44" s="165">
        <v>6</v>
      </c>
      <c r="K44" s="213"/>
      <c r="L44" s="214"/>
      <c r="M44" s="214"/>
      <c r="N44" s="214"/>
      <c r="O44" s="214"/>
      <c r="P44" s="214"/>
      <c r="Q44" s="214"/>
      <c r="R44" s="214"/>
      <c r="S44" s="214"/>
      <c r="T44" s="214"/>
      <c r="U44" s="215"/>
      <c r="V44" s="215"/>
    </row>
    <row r="45" spans="1:22" ht="17.100000000000001" customHeight="1" x14ac:dyDescent="0.2">
      <c r="A45" s="201"/>
      <c r="B45" s="351"/>
      <c r="C45" s="352"/>
      <c r="D45" s="352"/>
      <c r="E45" s="352"/>
      <c r="F45" s="352"/>
      <c r="G45" s="352"/>
      <c r="H45" s="219"/>
      <c r="I45" s="165">
        <v>4</v>
      </c>
      <c r="J45" s="165">
        <v>8</v>
      </c>
      <c r="K45" s="213"/>
      <c r="L45" s="214"/>
      <c r="M45" s="214"/>
      <c r="N45" s="214"/>
      <c r="O45" s="214"/>
      <c r="P45" s="214"/>
      <c r="Q45" s="214"/>
      <c r="R45" s="214"/>
      <c r="S45" s="214"/>
      <c r="T45" s="214"/>
      <c r="U45" s="215"/>
      <c r="V45" s="215"/>
    </row>
    <row r="46" spans="1:22" ht="17.100000000000001" customHeight="1" x14ac:dyDescent="0.2">
      <c r="A46" s="201"/>
      <c r="B46" s="351"/>
      <c r="C46" s="352"/>
      <c r="D46" s="352"/>
      <c r="E46" s="352"/>
      <c r="F46" s="352"/>
      <c r="G46" s="352"/>
      <c r="H46" s="219"/>
      <c r="I46" s="165">
        <v>5</v>
      </c>
      <c r="J46" s="165">
        <v>7</v>
      </c>
      <c r="K46" s="213"/>
      <c r="L46" s="214"/>
      <c r="M46" s="214"/>
      <c r="N46" s="214"/>
      <c r="O46" s="214"/>
      <c r="P46" s="214"/>
      <c r="Q46" s="214"/>
      <c r="R46" s="214"/>
      <c r="S46" s="214"/>
      <c r="T46" s="214"/>
      <c r="U46" s="215"/>
      <c r="V46" s="215"/>
    </row>
    <row r="47" spans="1:22" ht="17.100000000000001" customHeight="1" x14ac:dyDescent="0.2">
      <c r="A47" s="220"/>
      <c r="B47" s="353"/>
      <c r="C47" s="354"/>
      <c r="D47" s="354"/>
      <c r="E47" s="354"/>
      <c r="F47" s="354"/>
      <c r="G47" s="354"/>
      <c r="H47" s="222"/>
      <c r="I47" s="165">
        <v>9</v>
      </c>
      <c r="J47" s="165">
        <v>10</v>
      </c>
      <c r="K47" s="223"/>
      <c r="L47" s="221"/>
      <c r="M47" s="221"/>
      <c r="N47" s="221"/>
      <c r="O47" s="221"/>
      <c r="P47" s="221"/>
      <c r="Q47" s="221"/>
      <c r="R47" s="221"/>
      <c r="S47" s="221"/>
      <c r="T47" s="221"/>
      <c r="U47" s="215"/>
      <c r="V47" s="215"/>
    </row>
  </sheetData>
  <mergeCells count="24">
    <mergeCell ref="B47:G47"/>
    <mergeCell ref="B46:G46"/>
    <mergeCell ref="F34:G34"/>
    <mergeCell ref="B45:G45"/>
    <mergeCell ref="L1:M1"/>
    <mergeCell ref="B41:G41"/>
    <mergeCell ref="B44:G44"/>
    <mergeCell ref="A1:G1"/>
    <mergeCell ref="F27:G27"/>
    <mergeCell ref="B43:G43"/>
    <mergeCell ref="E11:G11"/>
    <mergeCell ref="B42:G42"/>
    <mergeCell ref="B40:G40"/>
    <mergeCell ref="D2:G2"/>
    <mergeCell ref="U2:V2"/>
    <mergeCell ref="E20:G20"/>
    <mergeCell ref="R2:S2"/>
    <mergeCell ref="I1:J1"/>
    <mergeCell ref="O2:P2"/>
    <mergeCell ref="I2:J2"/>
    <mergeCell ref="U1:V1"/>
    <mergeCell ref="O1:P1"/>
    <mergeCell ref="R1:S1"/>
    <mergeCell ref="L2:M2"/>
  </mergeCells>
  <pageMargins left="0.59055100000000005" right="0.59055100000000005" top="0.35433100000000001" bottom="0.35433100000000001" header="0.31496099999999999" footer="0"/>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U15 Groupe 1</vt:lpstr>
      <vt:lpstr>U15 Groupe 2</vt:lpstr>
      <vt:lpstr>Mode d'emploi</vt:lpstr>
      <vt:lpstr>Ordre des parties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dc:creator>
  <cp:lastModifiedBy>fabrice</cp:lastModifiedBy>
  <dcterms:created xsi:type="dcterms:W3CDTF">2018-04-18T13:17:05Z</dcterms:created>
  <dcterms:modified xsi:type="dcterms:W3CDTF">2018-04-19T08:45:20Z</dcterms:modified>
</cp:coreProperties>
</file>